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tables/table5.xml" ContentType="application/vnd.openxmlformats-officedocument.spreadsheetml.table+xml"/>
  <Override PartName="/xl/tables/table6.xml" ContentType="application/vnd.openxmlformats-officedocument.spreadsheetml.table+xml"/>
  <Override PartName="/xl/tables/table7.xml" ContentType="application/vnd.openxmlformats-officedocument.spreadsheetml.table+xml"/>
  <Override PartName="/xl/tables/table8.xml" ContentType="application/vnd.openxmlformats-officedocument.spreadsheetml.table+xml"/>
  <Override PartName="/xl/tables/table9.xml" ContentType="application/vnd.openxmlformats-officedocument.spreadsheetml.table+xml"/>
  <Override PartName="/xl/tables/table10.xml" ContentType="application/vnd.openxmlformats-officedocument.spreadsheetml.table+xml"/>
  <Override PartName="/xl/tables/table11.xml" ContentType="application/vnd.openxmlformats-officedocument.spreadsheetml.table+xml"/>
  <Override PartName="/xl/tables/table12.xml" ContentType="application/vnd.openxmlformats-officedocument.spreadsheetml.tabl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12"/>
  <workbookPr autoCompressPictures="0" defaultThemeVersion="123820"/>
  <mc:AlternateContent xmlns:mc="http://schemas.openxmlformats.org/markup-compatibility/2006">
    <mc:Choice Requires="x15">
      <x15ac:absPath xmlns:x15ac="http://schemas.microsoft.com/office/spreadsheetml/2010/11/ac" url="/Users/krystal27/Desktop/"/>
    </mc:Choice>
  </mc:AlternateContent>
  <xr:revisionPtr revIDLastSave="0" documentId="13_ncr:1_{66898FA6-1831-7749-B75E-E74EEBCC8D2F}" xr6:coauthVersionLast="36" xr6:coauthVersionMax="36" xr10:uidLastSave="{00000000-0000-0000-0000-000000000000}"/>
  <bookViews>
    <workbookView xWindow="2040" yWindow="460" windowWidth="30060" windowHeight="21080" xr2:uid="{00000000-000D-0000-FFFF-FFFF00000000}"/>
  </bookViews>
  <sheets>
    <sheet name="MASTER" sheetId="15" r:id="rId1"/>
  </sheets>
  <calcPr calcId="181029"/>
  <webPublishing codePage="1252"/>
  <fileRecoveryPr repairLoad="1"/>
</workbook>
</file>

<file path=xl/calcChain.xml><?xml version="1.0" encoding="utf-8"?>
<calcChain xmlns="http://schemas.openxmlformats.org/spreadsheetml/2006/main">
  <c r="L67" i="15" l="1"/>
  <c r="L70" i="15" l="1"/>
  <c r="L69" i="15"/>
  <c r="L68" i="15"/>
  <c r="L66" i="15"/>
  <c r="D64" i="15"/>
  <c r="C64" i="15"/>
  <c r="E63" i="15"/>
  <c r="E62" i="15"/>
  <c r="E61" i="15"/>
  <c r="E60" i="15"/>
  <c r="E59" i="15"/>
  <c r="E58" i="15"/>
  <c r="K57" i="15"/>
  <c r="J57" i="15"/>
  <c r="E57" i="15"/>
  <c r="L56" i="15"/>
  <c r="L55" i="15"/>
  <c r="L54" i="15"/>
  <c r="L57" i="15" s="1"/>
  <c r="D54" i="15"/>
  <c r="C54" i="15"/>
  <c r="L53" i="15"/>
  <c r="E53" i="15"/>
  <c r="E52" i="15"/>
  <c r="E51" i="15"/>
  <c r="K50" i="15"/>
  <c r="J50" i="15"/>
  <c r="E50" i="15"/>
  <c r="L49" i="15"/>
  <c r="E49" i="15"/>
  <c r="L48" i="15"/>
  <c r="L47" i="15"/>
  <c r="L50" i="15" s="1"/>
  <c r="D46" i="15"/>
  <c r="C46" i="15"/>
  <c r="E45" i="15"/>
  <c r="K44" i="15"/>
  <c r="J44" i="15"/>
  <c r="E44" i="15"/>
  <c r="L43" i="15"/>
  <c r="L44" i="15" s="1"/>
  <c r="E43" i="15"/>
  <c r="L42" i="15"/>
  <c r="L41" i="15"/>
  <c r="D40" i="15"/>
  <c r="C40" i="15"/>
  <c r="E39" i="15"/>
  <c r="E38" i="15"/>
  <c r="K37" i="15"/>
  <c r="J37" i="15"/>
  <c r="E37" i="15"/>
  <c r="L36" i="15"/>
  <c r="E36" i="15"/>
  <c r="L35" i="15"/>
  <c r="E35" i="15"/>
  <c r="L34" i="15"/>
  <c r="L33" i="15"/>
  <c r="D32" i="15"/>
  <c r="C32" i="15"/>
  <c r="E31" i="15"/>
  <c r="K30" i="15"/>
  <c r="J30" i="15"/>
  <c r="E30" i="15"/>
  <c r="L29" i="15"/>
  <c r="E29" i="15"/>
  <c r="L28" i="15"/>
  <c r="E28" i="15"/>
  <c r="L27" i="15"/>
  <c r="E27" i="15"/>
  <c r="L26" i="15"/>
  <c r="E26" i="15"/>
  <c r="L25" i="15"/>
  <c r="E25" i="15"/>
  <c r="L24" i="15"/>
  <c r="L30" i="15" s="1"/>
  <c r="D22" i="15"/>
  <c r="C22" i="15"/>
  <c r="K21" i="15"/>
  <c r="J21" i="15"/>
  <c r="E21" i="15"/>
  <c r="L20" i="15"/>
  <c r="E20" i="15"/>
  <c r="L19" i="15"/>
  <c r="E19" i="15"/>
  <c r="L18" i="15"/>
  <c r="E18" i="15"/>
  <c r="L17" i="15"/>
  <c r="E17" i="15"/>
  <c r="L16" i="15"/>
  <c r="E16" i="15"/>
  <c r="L15" i="15"/>
  <c r="E15" i="15"/>
  <c r="L14" i="15"/>
  <c r="E14" i="15"/>
  <c r="L13" i="15"/>
  <c r="E13" i="15"/>
  <c r="L12" i="15"/>
  <c r="E12" i="15"/>
  <c r="L61" i="15" l="1"/>
  <c r="L6" i="15" s="1"/>
  <c r="E32" i="15"/>
  <c r="E46" i="15"/>
  <c r="L37" i="15"/>
  <c r="L21" i="15"/>
  <c r="E64" i="15"/>
  <c r="E54" i="15"/>
  <c r="E40" i="15"/>
  <c r="L59" i="15"/>
  <c r="L4" i="15" s="1"/>
  <c r="E22" i="15"/>
  <c r="L8" i="15" l="1"/>
  <c r="L63" i="15"/>
</calcChain>
</file>

<file path=xl/sharedStrings.xml><?xml version="1.0" encoding="utf-8"?>
<sst xmlns="http://schemas.openxmlformats.org/spreadsheetml/2006/main" count="132" uniqueCount="69">
  <si>
    <t>Projected Cost</t>
  </si>
  <si>
    <t>Actual Cost</t>
  </si>
  <si>
    <t>Difference</t>
  </si>
  <si>
    <t>Income 1</t>
  </si>
  <si>
    <t>Mortgage or rent</t>
  </si>
  <si>
    <t>Phone</t>
  </si>
  <si>
    <t>Gas</t>
  </si>
  <si>
    <t>Other</t>
  </si>
  <si>
    <t>Fuel</t>
  </si>
  <si>
    <t>Home</t>
  </si>
  <si>
    <t>Health</t>
  </si>
  <si>
    <t>Groceries</t>
  </si>
  <si>
    <t>Food</t>
  </si>
  <si>
    <t>Toys</t>
  </si>
  <si>
    <t>Medical</t>
  </si>
  <si>
    <t>Grooming</t>
  </si>
  <si>
    <t>Hair/nails</t>
  </si>
  <si>
    <t>Personal Monthly Budget</t>
  </si>
  <si>
    <t>Extra income</t>
  </si>
  <si>
    <t>Total monthly income</t>
  </si>
  <si>
    <t>Electricity</t>
  </si>
  <si>
    <t>HOUSING</t>
  </si>
  <si>
    <t>ENTERTAINMENT</t>
  </si>
  <si>
    <t>LOANS</t>
  </si>
  <si>
    <t>TRANSPORTATION</t>
  </si>
  <si>
    <t>TAXES</t>
  </si>
  <si>
    <t>INSURANCE</t>
  </si>
  <si>
    <t>FOOD</t>
  </si>
  <si>
    <t>SAVINGS OR INVESTMENTS</t>
  </si>
  <si>
    <t>GIFTS AND DONATIONS</t>
  </si>
  <si>
    <t>PETS</t>
  </si>
  <si>
    <t>LEGAL</t>
  </si>
  <si>
    <t>PERSONAL CARE</t>
  </si>
  <si>
    <t>ACTUAL MONTHLY INCOME</t>
  </si>
  <si>
    <t>PROJECTED MONTHLY INCOME</t>
  </si>
  <si>
    <t>TOTAL PROJECTED COST</t>
  </si>
  <si>
    <t>TOTAL ACTUAL COST</t>
  </si>
  <si>
    <t>TOTAL DIFFERENCE</t>
  </si>
  <si>
    <t>Total</t>
  </si>
  <si>
    <t>PROJECTED BALANCE (Projected income minus expenses)</t>
  </si>
  <si>
    <t>ACTUAL BALANCE (Actual income minus expenses)</t>
  </si>
  <si>
    <t>DIFFERENCE (Actual minus projected)</t>
  </si>
  <si>
    <t>Council Rates</t>
  </si>
  <si>
    <t>Tolls</t>
  </si>
  <si>
    <t>Parking</t>
  </si>
  <si>
    <t>Account</t>
  </si>
  <si>
    <t>Date</t>
  </si>
  <si>
    <t>Income Protection</t>
  </si>
  <si>
    <t>Car</t>
  </si>
  <si>
    <t>Netflix</t>
  </si>
  <si>
    <t>Spotify</t>
  </si>
  <si>
    <t>Offset</t>
  </si>
  <si>
    <t>When</t>
  </si>
  <si>
    <t>ANZ CC</t>
  </si>
  <si>
    <t>Bills</t>
  </si>
  <si>
    <t>Water</t>
  </si>
  <si>
    <t>Manual</t>
  </si>
  <si>
    <t>Internet</t>
  </si>
  <si>
    <t>Groomer</t>
  </si>
  <si>
    <t>Gym</t>
  </si>
  <si>
    <t>Car loan payment</t>
  </si>
  <si>
    <t>Kindergarten</t>
  </si>
  <si>
    <t>Swimming</t>
  </si>
  <si>
    <t>Gymnastics</t>
  </si>
  <si>
    <t>Baseball/Softball</t>
  </si>
  <si>
    <t>iTunes</t>
  </si>
  <si>
    <t>Life Insurance</t>
  </si>
  <si>
    <t>Audible</t>
  </si>
  <si>
    <t>Fun Money/Eating Out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</si>
</sst>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6" formatCode="&quot;$&quot;#,##0_);[Red]\(&quot;$&quot;#,##0\)"/>
    <numFmt numFmtId="164" formatCode="&quot;$&quot;#,##0"/>
    <numFmt numFmtId="165" formatCode="\$#,##0"/>
  </numFmts>
  <fonts count="12" x14ac:knownFonts="1">
    <font>
      <sz val="10"/>
      <color theme="1"/>
      <name val="Calibri"/>
      <family val="2"/>
      <scheme val="minor"/>
    </font>
    <font>
      <sz val="30"/>
      <color indexed="63"/>
      <name val="Calibri"/>
      <family val="2"/>
      <scheme val="minor"/>
    </font>
    <font>
      <sz val="10"/>
      <color indexed="63"/>
      <name val="Calibri"/>
      <family val="2"/>
      <scheme val="minor"/>
    </font>
    <font>
      <b/>
      <sz val="10"/>
      <color indexed="63"/>
      <name val="Calibri"/>
      <family val="2"/>
      <scheme val="minor"/>
    </font>
    <font>
      <sz val="10"/>
      <name val="Calibri"/>
      <family val="2"/>
      <scheme val="minor"/>
    </font>
    <font>
      <b/>
      <sz val="10"/>
      <name val="Calibri"/>
      <family val="2"/>
      <scheme val="minor"/>
    </font>
    <font>
      <b/>
      <sz val="10"/>
      <color theme="0"/>
      <name val="Calibri"/>
      <family val="2"/>
      <scheme val="minor"/>
    </font>
    <font>
      <sz val="26"/>
      <color rgb="FFFF000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sz val="10"/>
      <color theme="0"/>
      <name val="Calibri"/>
      <family val="2"/>
      <scheme val="minor"/>
    </font>
    <font>
      <sz val="10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</fills>
  <borders count="11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0"/>
      </left>
      <right style="thin">
        <color theme="0"/>
      </right>
      <top style="thin">
        <color theme="0"/>
      </top>
      <bottom/>
      <diagonal/>
    </border>
    <border>
      <left style="thin">
        <color theme="0"/>
      </left>
      <right style="thin">
        <color theme="0"/>
      </right>
      <top/>
      <bottom/>
      <diagonal/>
    </border>
    <border>
      <left style="thin">
        <color theme="0"/>
      </left>
      <right style="thin">
        <color theme="0"/>
      </right>
      <top/>
      <bottom style="thin">
        <color theme="0"/>
      </bottom>
      <diagonal/>
    </border>
    <border>
      <left style="thin">
        <color theme="0"/>
      </left>
      <right/>
      <top style="thin">
        <color theme="0"/>
      </top>
      <bottom style="thin">
        <color theme="0"/>
      </bottom>
      <diagonal/>
    </border>
    <border>
      <left/>
      <right style="thin">
        <color theme="0"/>
      </right>
      <top style="thin">
        <color theme="0"/>
      </top>
      <bottom style="thin">
        <color theme="0"/>
      </bottom>
      <diagonal/>
    </border>
    <border>
      <left/>
      <right style="thin">
        <color theme="4" tint="0.39994506668294322"/>
      </right>
      <top/>
      <bottom/>
      <diagonal/>
    </border>
    <border>
      <left style="thin">
        <color theme="4" tint="0.39994506668294322"/>
      </left>
      <right style="thin">
        <color theme="4" tint="0.39994506668294322"/>
      </right>
      <top/>
      <bottom/>
      <diagonal/>
    </border>
    <border>
      <left style="thin">
        <color theme="4" tint="0.39994506668294322"/>
      </left>
      <right/>
      <top/>
      <bottom/>
      <diagonal/>
    </border>
    <border>
      <left/>
      <right/>
      <top/>
      <bottom style="thin">
        <color theme="0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2" fillId="0" borderId="0" xfId="0" applyFont="1" applyFill="1" applyAlignment="1">
      <alignment horizontal="left" vertical="center"/>
    </xf>
    <xf numFmtId="0" fontId="5" fillId="0" borderId="0" xfId="0" applyFont="1" applyFill="1" applyBorder="1" applyAlignment="1">
      <alignment horizontal="left" vertical="center" wrapText="1"/>
    </xf>
    <xf numFmtId="0" fontId="4" fillId="0" borderId="7" xfId="0" applyFont="1" applyFill="1" applyBorder="1"/>
    <xf numFmtId="0" fontId="4" fillId="0" borderId="8" xfId="0" applyFont="1" applyFill="1" applyBorder="1"/>
    <xf numFmtId="0" fontId="4" fillId="0" borderId="9" xfId="0" applyFont="1" applyFill="1" applyBorder="1"/>
    <xf numFmtId="164" fontId="4" fillId="0" borderId="8" xfId="0" applyNumberFormat="1" applyFont="1" applyFill="1" applyBorder="1"/>
    <xf numFmtId="164" fontId="5" fillId="0" borderId="8" xfId="0" applyNumberFormat="1" applyFont="1" applyFill="1" applyBorder="1"/>
    <xf numFmtId="164" fontId="4" fillId="0" borderId="9" xfId="0" applyNumberFormat="1" applyFont="1" applyFill="1" applyBorder="1"/>
    <xf numFmtId="0" fontId="2" fillId="0" borderId="0" xfId="0" applyFont="1" applyFill="1" applyAlignment="1">
      <alignment horizontal="left"/>
    </xf>
    <xf numFmtId="0" fontId="1" fillId="0" borderId="0" xfId="0" applyFont="1" applyFill="1" applyBorder="1" applyAlignment="1">
      <alignment horizontal="left" wrapText="1"/>
    </xf>
    <xf numFmtId="0" fontId="2" fillId="0" borderId="0" xfId="0" applyFont="1" applyFill="1" applyBorder="1" applyAlignment="1">
      <alignment horizontal="left" vertical="center"/>
    </xf>
    <xf numFmtId="0" fontId="3" fillId="0" borderId="0" xfId="0" applyFont="1" applyFill="1" applyBorder="1" applyAlignment="1">
      <alignment horizontal="left" vertical="center" wrapText="1"/>
    </xf>
    <xf numFmtId="0" fontId="3" fillId="0" borderId="0" xfId="0" applyFont="1" applyFill="1" applyBorder="1" applyAlignment="1">
      <alignment vertical="center" wrapText="1"/>
    </xf>
    <xf numFmtId="6" fontId="3" fillId="0" borderId="0" xfId="0" applyNumberFormat="1" applyFont="1" applyFill="1" applyBorder="1" applyAlignment="1">
      <alignment horizontal="left" vertical="center"/>
    </xf>
    <xf numFmtId="6" fontId="3" fillId="0" borderId="0" xfId="0" applyNumberFormat="1" applyFont="1" applyFill="1" applyBorder="1" applyAlignment="1">
      <alignment horizontal="center" vertical="center"/>
    </xf>
    <xf numFmtId="0" fontId="4" fillId="2" borderId="7" xfId="0" applyFont="1" applyFill="1" applyBorder="1" applyAlignment="1">
      <alignment shrinkToFit="1"/>
    </xf>
    <xf numFmtId="164" fontId="4" fillId="2" borderId="8" xfId="0" applyNumberFormat="1" applyFont="1" applyFill="1" applyBorder="1"/>
    <xf numFmtId="164" fontId="4" fillId="2" borderId="9" xfId="0" applyNumberFormat="1" applyFont="1" applyFill="1" applyBorder="1" applyAlignment="1">
      <alignment horizontal="right" vertical="center"/>
    </xf>
    <xf numFmtId="6" fontId="2" fillId="4" borderId="1" xfId="0" applyNumberFormat="1" applyFont="1" applyFill="1" applyBorder="1" applyAlignment="1">
      <alignment horizontal="right" vertical="center"/>
    </xf>
    <xf numFmtId="0" fontId="0" fillId="0" borderId="0" xfId="0" applyFont="1" applyFill="1"/>
    <xf numFmtId="6" fontId="2" fillId="4" borderId="0" xfId="0" applyNumberFormat="1" applyFont="1" applyFill="1" applyBorder="1" applyAlignment="1">
      <alignment horizontal="right" vertical="center"/>
    </xf>
    <xf numFmtId="6" fontId="3" fillId="4" borderId="0" xfId="0" applyNumberFormat="1" applyFont="1" applyFill="1" applyBorder="1" applyAlignment="1">
      <alignment horizontal="right" vertical="center"/>
    </xf>
    <xf numFmtId="164" fontId="4" fillId="2" borderId="0" xfId="0" applyNumberFormat="1" applyFont="1" applyFill="1" applyBorder="1" applyAlignment="1">
      <alignment horizontal="right" vertical="center"/>
    </xf>
    <xf numFmtId="164" fontId="9" fillId="2" borderId="0" xfId="0" applyNumberFormat="1" applyFont="1" applyFill="1" applyBorder="1" applyAlignment="1">
      <alignment horizontal="right" vertical="center"/>
    </xf>
    <xf numFmtId="0" fontId="9" fillId="0" borderId="8" xfId="0" applyFont="1" applyFill="1" applyBorder="1"/>
    <xf numFmtId="0" fontId="8" fillId="0" borderId="0" xfId="0" applyFont="1" applyFill="1"/>
    <xf numFmtId="0" fontId="9" fillId="0" borderId="0" xfId="0" applyFont="1" applyFill="1" applyBorder="1"/>
    <xf numFmtId="0" fontId="8" fillId="2" borderId="0" xfId="0" applyFont="1" applyFill="1"/>
    <xf numFmtId="0" fontId="0" fillId="2" borderId="0" xfId="0" applyFont="1" applyFill="1"/>
    <xf numFmtId="0" fontId="10" fillId="2" borderId="7" xfId="0" applyFont="1" applyFill="1" applyBorder="1" applyAlignment="1">
      <alignment shrinkToFit="1"/>
    </xf>
    <xf numFmtId="164" fontId="10" fillId="2" borderId="8" xfId="0" applyNumberFormat="1" applyFont="1" applyFill="1" applyBorder="1"/>
    <xf numFmtId="164" fontId="10" fillId="2" borderId="9" xfId="0" applyNumberFormat="1" applyFont="1" applyFill="1" applyBorder="1" applyAlignment="1">
      <alignment horizontal="right" vertical="center"/>
    </xf>
    <xf numFmtId="0" fontId="10" fillId="2" borderId="7" xfId="0" applyFont="1" applyFill="1" applyBorder="1"/>
    <xf numFmtId="0" fontId="10" fillId="2" borderId="8" xfId="0" applyFont="1" applyFill="1" applyBorder="1"/>
    <xf numFmtId="0" fontId="10" fillId="2" borderId="9" xfId="0" applyFont="1" applyFill="1" applyBorder="1"/>
    <xf numFmtId="0" fontId="10" fillId="2" borderId="0" xfId="0" applyFont="1" applyFill="1"/>
    <xf numFmtId="164" fontId="10" fillId="2" borderId="9" xfId="0" applyNumberFormat="1" applyFont="1" applyFill="1" applyBorder="1"/>
    <xf numFmtId="0" fontId="10" fillId="3" borderId="0" xfId="0" applyFont="1" applyFill="1"/>
    <xf numFmtId="164" fontId="10" fillId="4" borderId="0" xfId="0" applyNumberFormat="1" applyFont="1" applyFill="1"/>
    <xf numFmtId="165" fontId="11" fillId="2" borderId="8" xfId="0" applyNumberFormat="1" applyFont="1" applyFill="1" applyBorder="1"/>
    <xf numFmtId="165" fontId="11" fillId="2" borderId="9" xfId="0" applyNumberFormat="1" applyFont="1" applyFill="1" applyBorder="1" applyAlignment="1">
      <alignment horizontal="right" vertical="center"/>
    </xf>
    <xf numFmtId="0" fontId="4" fillId="0" borderId="0" xfId="0" applyFont="1" applyFill="1" applyAlignment="1">
      <alignment horizontal="left" vertical="center"/>
    </xf>
    <xf numFmtId="6" fontId="3" fillId="4" borderId="1" xfId="0" applyNumberFormat="1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left" vertical="center" wrapText="1"/>
    </xf>
    <xf numFmtId="0" fontId="10" fillId="2" borderId="0" xfId="0" applyFont="1" applyFill="1" applyBorder="1"/>
    <xf numFmtId="164" fontId="10" fillId="2" borderId="0" xfId="0" applyNumberFormat="1" applyFont="1" applyFill="1" applyBorder="1"/>
    <xf numFmtId="0" fontId="0" fillId="0" borderId="8" xfId="0" applyFont="1" applyFill="1" applyBorder="1"/>
    <xf numFmtId="0" fontId="6" fillId="3" borderId="1" xfId="0" applyFont="1" applyFill="1" applyBorder="1" applyAlignment="1">
      <alignment horizontal="left" vertical="center" indent="1" shrinkToFit="1"/>
    </xf>
    <xf numFmtId="6" fontId="6" fillId="4" borderId="1" xfId="0" applyNumberFormat="1" applyFont="1" applyFill="1" applyBorder="1" applyAlignment="1">
      <alignment horizontal="right" vertical="center"/>
    </xf>
    <xf numFmtId="0" fontId="10" fillId="2" borderId="0" xfId="0" applyFont="1" applyFill="1" applyAlignment="1">
      <alignment horizontal="left" vertical="center"/>
    </xf>
    <xf numFmtId="0" fontId="4" fillId="0" borderId="0" xfId="0" applyFont="1" applyFill="1" applyAlignment="1">
      <alignment horizontal="left" vertical="center"/>
    </xf>
    <xf numFmtId="0" fontId="2" fillId="0" borderId="10" xfId="0" applyFont="1" applyFill="1" applyBorder="1" applyAlignment="1">
      <alignment horizontal="left" vertical="center"/>
    </xf>
    <xf numFmtId="0" fontId="6" fillId="3" borderId="2" xfId="0" applyFont="1" applyFill="1" applyBorder="1" applyAlignment="1">
      <alignment horizontal="left" vertical="center" shrinkToFit="1"/>
    </xf>
    <xf numFmtId="0" fontId="6" fillId="3" borderId="3" xfId="0" applyFont="1" applyFill="1" applyBorder="1" applyAlignment="1">
      <alignment horizontal="left" vertical="center" shrinkToFit="1"/>
    </xf>
    <xf numFmtId="0" fontId="6" fillId="3" borderId="4" xfId="0" applyFont="1" applyFill="1" applyBorder="1" applyAlignment="1">
      <alignment horizontal="left" vertical="center" shrinkToFit="1"/>
    </xf>
    <xf numFmtId="0" fontId="6" fillId="3" borderId="5" xfId="0" applyFont="1" applyFill="1" applyBorder="1" applyAlignment="1">
      <alignment horizontal="left" vertical="center" wrapText="1"/>
    </xf>
    <xf numFmtId="0" fontId="6" fillId="3" borderId="6" xfId="0" applyFont="1" applyFill="1" applyBorder="1" applyAlignment="1">
      <alignment horizontal="left" vertical="center" wrapText="1"/>
    </xf>
    <xf numFmtId="0" fontId="3" fillId="3" borderId="1" xfId="0" applyFont="1" applyFill="1" applyBorder="1" applyAlignment="1">
      <alignment horizontal="left" vertical="center" shrinkToFit="1"/>
    </xf>
    <xf numFmtId="0" fontId="4" fillId="0" borderId="0" xfId="0" applyFont="1" applyFill="1" applyBorder="1" applyAlignment="1">
      <alignment horizontal="left" vertical="center"/>
    </xf>
    <xf numFmtId="6" fontId="3" fillId="4" borderId="1" xfId="0" applyNumberFormat="1" applyFont="1" applyFill="1" applyBorder="1" applyAlignment="1">
      <alignment horizontal="right" vertical="center"/>
    </xf>
    <xf numFmtId="0" fontId="7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left" vertical="center" wrapText="1"/>
    </xf>
  </cellXfs>
  <cellStyles count="1">
    <cellStyle name="Normal" xfId="0" builtinId="0" customBuiltin="1"/>
  </cellStyles>
  <dxfs count="176"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numFmt numFmtId="164" formatCode="&quot;$&quot;#,##0"/>
      <fill>
        <patternFill patternType="none">
          <fgColor indexed="64"/>
          <bgColor indexed="65"/>
        </patternFill>
      </fill>
      <border diagonalUp="0" diagonalDown="0" outline="0">
        <left style="thin">
          <color theme="4" tint="0.39994506668294322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numFmt numFmtId="164" formatCode="&quot;$&quot;#,##0"/>
      <fill>
        <patternFill patternType="none">
          <fgColor indexed="64"/>
          <bgColor indexed="65"/>
        </patternFill>
      </fill>
      <border diagonalUp="0" diagonalDown="0" outline="0">
        <left style="thin">
          <color theme="4" tint="0.39994506668294322"/>
        </left>
        <right style="thin">
          <color theme="4" tint="0.39994506668294322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numFmt numFmtId="164" formatCode="&quot;$&quot;#,##0"/>
      <fill>
        <patternFill patternType="none">
          <fgColor indexed="64"/>
          <bgColor indexed="65"/>
        </patternFill>
      </fill>
      <border diagonalUp="0" diagonalDown="0" outline="0">
        <left style="thin">
          <color theme="4" tint="0.39994506668294322"/>
        </left>
        <right style="thin">
          <color theme="4" tint="0.39994506668294322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  <border diagonalUp="0" diagonalDown="0" outline="0">
        <left/>
        <right style="thin">
          <color theme="4" tint="0.39994506668294322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numFmt numFmtId="164" formatCode="&quot;$&quot;#,##0"/>
      <fill>
        <patternFill patternType="none">
          <fgColor indexed="64"/>
          <bgColor indexed="65"/>
        </patternFill>
      </fill>
      <border diagonalUp="0" diagonalDown="0" outline="0">
        <left style="thin">
          <color theme="4" tint="0.39994506668294322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numFmt numFmtId="164" formatCode="&quot;$&quot;#,##0"/>
      <fill>
        <patternFill patternType="none">
          <fgColor indexed="64"/>
          <bgColor indexed="65"/>
        </patternFill>
      </fill>
      <border diagonalUp="0" diagonalDown="0" outline="0">
        <left style="thin">
          <color theme="4" tint="0.39994506668294322"/>
        </left>
        <right style="thin">
          <color theme="4" tint="0.39994506668294322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numFmt numFmtId="164" formatCode="&quot;$&quot;#,##0"/>
      <fill>
        <patternFill patternType="none">
          <fgColor indexed="64"/>
          <bgColor indexed="65"/>
        </patternFill>
      </fill>
      <border diagonalUp="0" diagonalDown="0" outline="0">
        <left style="thin">
          <color theme="4" tint="0.39994506668294322"/>
        </left>
        <right style="thin">
          <color theme="4" tint="0.39994506668294322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  <border diagonalUp="0" diagonalDown="0" outline="0">
        <left/>
        <right style="thin">
          <color theme="4" tint="0.39994506668294322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numFmt numFmtId="164" formatCode="&quot;$&quot;#,##0"/>
      <fill>
        <patternFill patternType="none">
          <fgColor indexed="64"/>
          <bgColor indexed="65"/>
        </patternFill>
      </fill>
      <border diagonalUp="0" diagonalDown="0" outline="0">
        <left style="thin">
          <color theme="4" tint="0.39994506668294322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numFmt numFmtId="164" formatCode="&quot;$&quot;#,##0"/>
      <fill>
        <patternFill patternType="none">
          <fgColor indexed="64"/>
          <bgColor indexed="65"/>
        </patternFill>
      </fill>
      <border diagonalUp="0" diagonalDown="0" outline="0">
        <left style="thin">
          <color theme="4" tint="0.39994506668294322"/>
        </left>
        <right style="thin">
          <color theme="4" tint="0.39994506668294322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numFmt numFmtId="164" formatCode="&quot;$&quot;#,##0"/>
      <fill>
        <patternFill patternType="none">
          <fgColor indexed="64"/>
          <bgColor indexed="65"/>
        </patternFill>
      </fill>
      <border diagonalUp="0" diagonalDown="0" outline="0">
        <left style="thin">
          <color theme="4" tint="0.39994506668294322"/>
        </left>
        <right style="thin">
          <color theme="4" tint="0.39994506668294322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  <border diagonalUp="0" diagonalDown="0" outline="0">
        <left/>
        <right style="thin">
          <color theme="4" tint="0.39994506668294322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numFmt numFmtId="164" formatCode="&quot;$&quot;#,##0"/>
      <fill>
        <patternFill patternType="none">
          <fgColor indexed="64"/>
          <bgColor indexed="65"/>
        </patternFill>
      </fill>
      <border diagonalUp="0" diagonalDown="0" outline="0">
        <left style="thin">
          <color theme="4" tint="0.39994506668294322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numFmt numFmtId="164" formatCode="&quot;$&quot;#,##0"/>
      <fill>
        <patternFill patternType="none">
          <fgColor indexed="64"/>
          <bgColor indexed="65"/>
        </patternFill>
      </fill>
      <border diagonalUp="0" diagonalDown="0" outline="0">
        <left style="thin">
          <color theme="4" tint="0.39994506668294322"/>
        </left>
        <right style="thin">
          <color theme="4" tint="0.39994506668294322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numFmt numFmtId="164" formatCode="&quot;$&quot;#,##0"/>
      <fill>
        <patternFill patternType="none">
          <fgColor indexed="64"/>
          <bgColor indexed="65"/>
        </patternFill>
      </fill>
      <border diagonalUp="0" diagonalDown="0" outline="0">
        <left style="thin">
          <color theme="4" tint="0.39994506668294322"/>
        </left>
        <right style="thin">
          <color theme="4" tint="0.39994506668294322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  <border diagonalUp="0" diagonalDown="0" outline="0">
        <left/>
        <right style="thin">
          <color theme="4" tint="0.39994506668294322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numFmt numFmtId="164" formatCode="&quot;$&quot;#,##0"/>
      <fill>
        <patternFill patternType="none">
          <fgColor indexed="64"/>
          <bgColor indexed="65"/>
        </patternFill>
      </fill>
      <border diagonalUp="0" diagonalDown="0" outline="0">
        <left style="thin">
          <color theme="4" tint="0.39994506668294322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numFmt numFmtId="164" formatCode="&quot;$&quot;#,##0"/>
      <fill>
        <patternFill patternType="none">
          <fgColor indexed="64"/>
          <bgColor indexed="65"/>
        </patternFill>
      </fill>
      <border diagonalUp="0" diagonalDown="0" outline="0">
        <left style="thin">
          <color theme="4" tint="0.39994506668294322"/>
        </left>
        <right style="thin">
          <color theme="4" tint="0.39994506668294322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numFmt numFmtId="164" formatCode="&quot;$&quot;#,##0"/>
      <fill>
        <patternFill patternType="none">
          <fgColor indexed="64"/>
          <bgColor indexed="65"/>
        </patternFill>
      </fill>
      <border diagonalUp="0" diagonalDown="0" outline="0">
        <left style="thin">
          <color theme="4" tint="0.39994506668294322"/>
        </left>
        <right style="thin">
          <color theme="4" tint="0.39994506668294322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  <border diagonalUp="0" diagonalDown="0" outline="0">
        <left/>
        <right style="thin">
          <color theme="4" tint="0.39994506668294322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numFmt numFmtId="164" formatCode="&quot;$&quot;#,##0"/>
      <fill>
        <patternFill patternType="none">
          <fgColor indexed="64"/>
          <bgColor indexed="65"/>
        </patternFill>
      </fill>
      <border diagonalUp="0" diagonalDown="0" outline="0">
        <left style="thin">
          <color theme="4" tint="0.39994506668294322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numFmt numFmtId="164" formatCode="&quot;$&quot;#,##0"/>
      <fill>
        <patternFill patternType="none">
          <fgColor indexed="64"/>
          <bgColor indexed="65"/>
        </patternFill>
      </fill>
      <border diagonalUp="0" diagonalDown="0" outline="0">
        <left style="thin">
          <color theme="4" tint="0.39994506668294322"/>
        </left>
        <right style="thin">
          <color theme="4" tint="0.39994506668294322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numFmt numFmtId="164" formatCode="&quot;$&quot;#,##0"/>
      <fill>
        <patternFill patternType="none">
          <fgColor indexed="64"/>
          <bgColor indexed="65"/>
        </patternFill>
      </fill>
      <border diagonalUp="0" diagonalDown="0" outline="0">
        <left style="thin">
          <color theme="4" tint="0.39994506668294322"/>
        </left>
        <right style="thin">
          <color theme="4" tint="0.39994506668294322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  <border diagonalUp="0" diagonalDown="0" outline="0">
        <left/>
        <right style="thin">
          <color theme="4" tint="0.39994506668294322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numFmt numFmtId="164" formatCode="&quot;$&quot;#,##0"/>
      <fill>
        <patternFill patternType="none">
          <fgColor indexed="64"/>
          <bgColor indexed="65"/>
        </patternFill>
      </fill>
      <border diagonalUp="0" diagonalDown="0" outline="0">
        <left style="thin">
          <color theme="4" tint="0.39994506668294322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numFmt numFmtId="164" formatCode="&quot;$&quot;#,##0"/>
      <fill>
        <patternFill patternType="none">
          <fgColor indexed="64"/>
          <bgColor indexed="65"/>
        </patternFill>
      </fill>
      <border diagonalUp="0" diagonalDown="0" outline="0">
        <left style="thin">
          <color theme="4" tint="0.39994506668294322"/>
        </left>
        <right style="thin">
          <color theme="4" tint="0.39994506668294322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numFmt numFmtId="164" formatCode="&quot;$&quot;#,##0"/>
      <fill>
        <patternFill patternType="none">
          <fgColor indexed="64"/>
          <bgColor indexed="65"/>
        </patternFill>
      </fill>
      <border diagonalUp="0" diagonalDown="0" outline="0">
        <left style="thin">
          <color theme="4" tint="0.39994506668294322"/>
        </left>
        <right style="thin">
          <color theme="4" tint="0.39994506668294322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  <border diagonalUp="0" diagonalDown="0" outline="0">
        <left/>
        <right style="thin">
          <color theme="4" tint="0.39994506668294322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theme="4" tint="0.39994506668294322"/>
        </left>
        <right style="thin">
          <color theme="4" tint="0.39994506668294322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1"/>
        <name val="Calibri"/>
        <family val="2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theme="4" tint="0.39994506668294322"/>
        </left>
        <right style="thin">
          <color theme="4" tint="0.39994506668294322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numFmt numFmtId="164" formatCode="&quot;$&quot;#,##0"/>
      <fill>
        <patternFill patternType="none">
          <fgColor indexed="64"/>
          <bgColor indexed="65"/>
        </patternFill>
      </fill>
      <border diagonalUp="0" diagonalDown="0" outline="0">
        <left style="thin">
          <color theme="4" tint="0.39994506668294322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numFmt numFmtId="164" formatCode="&quot;$&quot;#,##0"/>
      <fill>
        <patternFill patternType="none">
          <fgColor indexed="64"/>
          <bgColor indexed="65"/>
        </patternFill>
      </fill>
      <border diagonalUp="0" diagonalDown="0" outline="0">
        <left style="thin">
          <color theme="4" tint="0.39994506668294322"/>
        </left>
        <right style="thin">
          <color theme="4" tint="0.39994506668294322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numFmt numFmtId="164" formatCode="&quot;$&quot;#,##0"/>
      <fill>
        <patternFill patternType="none">
          <fgColor indexed="64"/>
          <bgColor indexed="65"/>
        </patternFill>
      </fill>
      <border diagonalUp="0" diagonalDown="0" outline="0">
        <left style="thin">
          <color theme="4" tint="0.39994506668294322"/>
        </left>
        <right style="thin">
          <color theme="4" tint="0.39994506668294322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family val="2"/>
        <scheme val="minor"/>
      </font>
      <fill>
        <patternFill patternType="none">
          <fgColor indexed="64"/>
          <bgColor indexed="65"/>
        </patternFill>
      </fill>
      <border diagonalUp="0" diagonalDown="0" outline="0">
        <left/>
        <right style="thin">
          <color theme="4" tint="0.39994506668294322"/>
        </right>
        <top/>
        <bottom/>
      </border>
    </dxf>
    <dxf>
      <font>
        <strike val="0"/>
        <outline val="0"/>
        <shadow val="0"/>
        <u val="none"/>
        <vertAlign val="baseline"/>
        <sz val="10"/>
        <name val="Calibri"/>
        <scheme val="minor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0"/>
        <name val="Calibri"/>
        <scheme val="minor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0"/>
        <name val="Calibri"/>
        <scheme val="minor"/>
      </font>
      <numFmt numFmtId="165" formatCode="\$#,##0"/>
      <fill>
        <patternFill patternType="solid">
          <fgColor indexed="64"/>
          <bgColor theme="0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theme="4" tint="0.39994506668294322"/>
        </left>
        <right/>
        <top/>
        <bottom/>
      </border>
    </dxf>
    <dxf>
      <font>
        <strike val="0"/>
        <outline val="0"/>
        <shadow val="0"/>
        <u val="none"/>
        <vertAlign val="baseline"/>
        <sz val="10"/>
        <name val="Calibri"/>
        <scheme val="minor"/>
      </font>
      <numFmt numFmtId="165" formatCode="\$#,##0"/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0"/>
        <name val="Calibri"/>
        <scheme val="minor"/>
      </font>
      <fill>
        <patternFill patternType="solid">
          <fgColor indexed="64"/>
          <bgColor theme="0"/>
        </patternFill>
      </fill>
      <alignment horizontal="general" vertical="bottom" textRotation="0" wrapText="0" indent="0" justifyLastLine="0" shrinkToFit="1" readingOrder="0"/>
      <border diagonalUp="0" diagonalDown="0" outline="0">
        <left/>
        <right style="thin">
          <color theme="4" tint="0.39994506668294322"/>
        </right>
        <top/>
        <bottom/>
      </border>
    </dxf>
    <dxf>
      <font>
        <strike val="0"/>
        <outline val="0"/>
        <shadow val="0"/>
        <u val="none"/>
        <vertAlign val="baseline"/>
        <sz val="10"/>
        <name val="Calibri"/>
        <scheme val="minor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0"/>
        <name val="Calibri"/>
        <scheme val="minor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0"/>
        <name val="Calibri"/>
        <scheme val="minor"/>
      </font>
      <numFmt numFmtId="165" formatCode="\$#,##0"/>
      <fill>
        <patternFill patternType="solid">
          <fgColor indexed="64"/>
          <bgColor theme="0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theme="4" tint="0.39994506668294322"/>
        </left>
        <right/>
        <top/>
        <bottom/>
      </border>
    </dxf>
    <dxf>
      <font>
        <strike val="0"/>
        <outline val="0"/>
        <shadow val="0"/>
        <u val="none"/>
        <vertAlign val="baseline"/>
        <sz val="10"/>
        <name val="Calibri"/>
        <scheme val="minor"/>
      </font>
      <numFmt numFmtId="165" formatCode="\$#,##0"/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0"/>
        <name val="Calibri"/>
        <scheme val="minor"/>
      </font>
      <numFmt numFmtId="165" formatCode="\$#,##0"/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0"/>
        <name val="Calibri"/>
        <scheme val="minor"/>
      </font>
      <fill>
        <patternFill patternType="solid">
          <fgColor indexed="64"/>
          <bgColor theme="0"/>
        </patternFill>
      </fill>
      <alignment horizontal="general" vertical="bottom" textRotation="0" wrapText="0" indent="0" justifyLastLine="0" shrinkToFit="1" readingOrder="0"/>
      <border diagonalUp="0" diagonalDown="0" outline="0">
        <left/>
        <right style="thin">
          <color theme="4" tint="0.39994506668294322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"/>
        <family val="2"/>
        <scheme val="minor"/>
      </font>
      <numFmt numFmtId="164" formatCode="&quot;$&quot;#,##0"/>
      <fill>
        <patternFill patternType="none">
          <fgColor indexed="64"/>
          <bgColor theme="0"/>
        </patternFill>
      </fill>
      <border diagonalUp="0" diagonalDown="0" outline="0">
        <left style="thin">
          <color theme="4" tint="0.39994506668294322"/>
        </left>
        <right/>
        <top/>
        <bottom/>
      </border>
    </dxf>
    <dxf>
      <font>
        <strike val="0"/>
        <outline val="0"/>
        <shadow val="0"/>
        <u val="none"/>
        <vertAlign val="baseline"/>
        <sz val="10"/>
        <color theme="0"/>
        <name val="Calibri"/>
        <family val="2"/>
        <scheme val="minor"/>
      </font>
      <numFmt numFmtId="166" formatCode="\$#,##0.00"/>
      <fill>
        <patternFill patternType="solid">
          <fgColor indexed="64"/>
          <bgColor theme="0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theme="4" tint="0.39994506668294322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"/>
        <family val="2"/>
        <scheme val="minor"/>
      </font>
      <numFmt numFmtId="164" formatCode="&quot;$&quot;#,##0"/>
      <fill>
        <patternFill patternType="none">
          <fgColor indexed="64"/>
          <bgColor theme="0"/>
        </patternFill>
      </fill>
      <border diagonalUp="0" diagonalDown="0" outline="0">
        <left style="thin">
          <color theme="4" tint="0.39994506668294322"/>
        </left>
        <right style="thin">
          <color theme="4" tint="0.39994506668294322"/>
        </right>
        <top/>
        <bottom/>
      </border>
    </dxf>
    <dxf>
      <font>
        <strike val="0"/>
        <outline val="0"/>
        <shadow val="0"/>
        <u val="none"/>
        <vertAlign val="baseline"/>
        <sz val="10"/>
        <color theme="0"/>
        <name val="Calibri"/>
        <family val="2"/>
        <scheme val="minor"/>
      </font>
      <numFmt numFmtId="166" formatCode="\$#,##0.00"/>
      <fill>
        <patternFill patternType="solid">
          <fgColor indexed="64"/>
          <bgColor theme="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"/>
        <family val="2"/>
        <scheme val="minor"/>
      </font>
      <numFmt numFmtId="164" formatCode="&quot;$&quot;#,##0"/>
      <fill>
        <patternFill patternType="none">
          <fgColor indexed="64"/>
          <bgColor theme="0"/>
        </patternFill>
      </fill>
      <border diagonalUp="0" diagonalDown="0" outline="0">
        <left style="thin">
          <color theme="4" tint="0.39994506668294322"/>
        </left>
        <right style="thin">
          <color theme="4" tint="0.39994506668294322"/>
        </right>
        <top/>
        <bottom/>
      </border>
    </dxf>
    <dxf>
      <font>
        <strike val="0"/>
        <outline val="0"/>
        <shadow val="0"/>
        <u val="none"/>
        <vertAlign val="baseline"/>
        <sz val="10"/>
        <color theme="0"/>
        <name val="Calibri"/>
        <family val="2"/>
        <scheme val="minor"/>
      </font>
      <numFmt numFmtId="0" formatCode="General"/>
      <fill>
        <patternFill patternType="solid">
          <fgColor indexed="64"/>
          <bgColor theme="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"/>
        <family val="2"/>
        <scheme val="minor"/>
      </font>
      <fill>
        <patternFill patternType="none">
          <fgColor indexed="64"/>
          <bgColor theme="0"/>
        </patternFill>
      </fill>
      <border diagonalUp="0" diagonalDown="0" outline="0">
        <left/>
        <right style="thin">
          <color theme="4" tint="0.39994506668294322"/>
        </right>
        <top/>
        <bottom/>
      </border>
    </dxf>
    <dxf>
      <font>
        <strike val="0"/>
        <outline val="0"/>
        <shadow val="0"/>
        <u val="none"/>
        <vertAlign val="baseline"/>
        <sz val="10"/>
        <color theme="0"/>
        <name val="Calibri"/>
        <family val="2"/>
        <scheme val="minor"/>
      </font>
      <fill>
        <patternFill patternType="solid">
          <fgColor indexed="64"/>
          <bgColor theme="0"/>
        </patternFill>
      </fill>
      <alignment horizontal="general" vertical="bottom" textRotation="0" wrapText="0" indent="0" justifyLastLine="0" shrinkToFit="1" readingOrder="0"/>
      <border diagonalUp="0" diagonalDown="0" outline="0">
        <left/>
        <right style="thin">
          <color theme="4" tint="0.39994506668294322"/>
        </right>
        <top/>
        <bottom/>
      </border>
    </dxf>
    <dxf>
      <font>
        <strike val="0"/>
        <outline val="0"/>
        <shadow val="0"/>
        <u val="none"/>
        <vertAlign val="baseline"/>
        <sz val="10"/>
        <color rgb="FFFFFFFF"/>
        <name val="Calibri"/>
        <family val="2"/>
        <scheme val="none"/>
      </font>
      <fill>
        <patternFill patternType="none">
          <fgColor rgb="FF000000"/>
          <bgColor rgb="FFFFFFFF"/>
        </patternFill>
      </fill>
    </dxf>
    <dxf>
      <border diagonalUp="0" diagonalDown="0">
        <left/>
        <right/>
        <top style="thin">
          <color rgb="FF95B3D7"/>
        </top>
        <bottom style="thin">
          <color rgb="FF95B3D7"/>
        </bottom>
      </border>
    </dxf>
    <dxf>
      <font>
        <strike val="0"/>
        <outline val="0"/>
        <shadow val="0"/>
        <u val="none"/>
        <vertAlign val="baseline"/>
        <sz val="10"/>
        <color rgb="FFFFFFFF"/>
        <name val="Calibri"/>
        <family val="2"/>
        <scheme val="none"/>
      </font>
      <fill>
        <patternFill patternType="solid">
          <fgColor rgb="FF000000"/>
          <bgColor rgb="FFFFFFFF"/>
        </patternFill>
      </fill>
    </dxf>
    <dxf>
      <font>
        <strike val="0"/>
        <outline val="0"/>
        <shadow val="0"/>
        <u val="none"/>
        <vertAlign val="baseline"/>
        <sz val="10"/>
        <color theme="0"/>
        <name val="Calibri"/>
        <family val="2"/>
        <scheme val="minor"/>
      </font>
      <fill>
        <patternFill patternType="none">
          <fgColor indexed="64"/>
          <bgColor theme="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"/>
        <family val="2"/>
        <scheme val="minor"/>
      </font>
      <numFmt numFmtId="164" formatCode="&quot;$&quot;#,##0"/>
      <fill>
        <patternFill patternType="none">
          <fgColor indexed="64"/>
          <bgColor theme="0"/>
        </patternFill>
      </fill>
      <border diagonalUp="0" diagonalDown="0" outline="0">
        <left style="thin">
          <color theme="4" tint="0.39994506668294322"/>
        </left>
        <right/>
        <top/>
        <bottom/>
      </border>
    </dxf>
    <dxf>
      <font>
        <strike val="0"/>
        <outline val="0"/>
        <shadow val="0"/>
        <u val="none"/>
        <vertAlign val="baseline"/>
        <sz val="10"/>
        <color theme="0"/>
        <name val="Calibri"/>
        <family val="2"/>
        <scheme val="minor"/>
      </font>
      <numFmt numFmtId="166" formatCode="\$#,##0.00"/>
      <fill>
        <patternFill patternType="solid">
          <fgColor indexed="64"/>
          <bgColor theme="0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theme="4" tint="0.39994506668294322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"/>
        <family val="2"/>
        <scheme val="minor"/>
      </font>
      <numFmt numFmtId="164" formatCode="&quot;$&quot;#,##0"/>
      <fill>
        <patternFill patternType="none">
          <fgColor indexed="64"/>
          <bgColor theme="0"/>
        </patternFill>
      </fill>
      <border diagonalUp="0" diagonalDown="0" outline="0">
        <left style="thin">
          <color theme="4" tint="0.39994506668294322"/>
        </left>
        <right style="thin">
          <color theme="4" tint="0.39994506668294322"/>
        </right>
        <top/>
        <bottom/>
      </border>
    </dxf>
    <dxf>
      <font>
        <strike val="0"/>
        <outline val="0"/>
        <shadow val="0"/>
        <u val="none"/>
        <vertAlign val="baseline"/>
        <sz val="10"/>
        <color theme="0"/>
        <name val="Calibri"/>
        <family val="2"/>
        <scheme val="minor"/>
      </font>
      <numFmt numFmtId="166" formatCode="\$#,##0.00"/>
      <fill>
        <patternFill patternType="solid">
          <fgColor indexed="64"/>
          <bgColor theme="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"/>
        <family val="2"/>
        <scheme val="minor"/>
      </font>
      <numFmt numFmtId="164" formatCode="&quot;$&quot;#,##0"/>
      <fill>
        <patternFill patternType="none">
          <fgColor indexed="64"/>
          <bgColor theme="0"/>
        </patternFill>
      </fill>
      <border diagonalUp="0" diagonalDown="0" outline="0">
        <left style="thin">
          <color theme="4" tint="0.39994506668294322"/>
        </left>
        <right style="thin">
          <color theme="4" tint="0.39994506668294322"/>
        </right>
        <top/>
        <bottom/>
      </border>
    </dxf>
    <dxf>
      <font>
        <strike val="0"/>
        <outline val="0"/>
        <shadow val="0"/>
        <u val="none"/>
        <vertAlign val="baseline"/>
        <sz val="10"/>
        <color theme="0"/>
        <name val="Calibri"/>
        <family val="2"/>
        <scheme val="minor"/>
      </font>
      <numFmt numFmtId="0" formatCode="General"/>
      <fill>
        <patternFill patternType="solid">
          <fgColor indexed="64"/>
          <bgColor theme="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"/>
        <family val="2"/>
        <scheme val="minor"/>
      </font>
      <fill>
        <patternFill patternType="none">
          <fgColor indexed="64"/>
          <bgColor theme="0"/>
        </patternFill>
      </fill>
      <border diagonalUp="0" diagonalDown="0" outline="0">
        <left/>
        <right style="thin">
          <color theme="4" tint="0.39994506668294322"/>
        </right>
        <top/>
        <bottom/>
      </border>
    </dxf>
    <dxf>
      <font>
        <strike val="0"/>
        <outline val="0"/>
        <shadow val="0"/>
        <u val="none"/>
        <vertAlign val="baseline"/>
        <sz val="10"/>
        <color theme="0"/>
        <name val="Calibri"/>
        <family val="2"/>
        <scheme val="minor"/>
      </font>
      <fill>
        <patternFill patternType="solid">
          <fgColor indexed="64"/>
          <bgColor theme="0"/>
        </patternFill>
      </fill>
      <alignment horizontal="general" vertical="bottom" textRotation="0" wrapText="0" indent="0" justifyLastLine="0" shrinkToFit="1" readingOrder="0"/>
      <border diagonalUp="0" diagonalDown="0" outline="0">
        <left/>
        <right style="thin">
          <color theme="4" tint="0.39994506668294322"/>
        </right>
        <top/>
        <bottom/>
      </border>
    </dxf>
    <dxf>
      <font>
        <strike val="0"/>
        <outline val="0"/>
        <shadow val="0"/>
        <u val="none"/>
        <vertAlign val="baseline"/>
        <sz val="10"/>
        <color rgb="FFFFFFFF"/>
        <name val="Calibri"/>
        <family val="2"/>
        <scheme val="none"/>
      </font>
      <fill>
        <patternFill patternType="none">
          <fgColor rgb="FF000000"/>
          <bgColor rgb="FFFFFFFF"/>
        </patternFill>
      </fill>
    </dxf>
    <dxf>
      <border diagonalUp="0" diagonalDown="0">
        <left/>
        <right/>
        <top style="thin">
          <color rgb="FF95B3D7"/>
        </top>
        <bottom style="thin">
          <color rgb="FF95B3D7"/>
        </bottom>
      </border>
    </dxf>
    <dxf>
      <font>
        <strike val="0"/>
        <outline val="0"/>
        <shadow val="0"/>
        <u val="none"/>
        <vertAlign val="baseline"/>
        <sz val="10"/>
        <color rgb="FFFFFFFF"/>
        <name val="Calibri"/>
        <family val="2"/>
        <scheme val="none"/>
      </font>
      <fill>
        <patternFill patternType="solid">
          <fgColor rgb="FF000000"/>
          <bgColor rgb="FFFFFFFF"/>
        </patternFill>
      </fill>
    </dxf>
    <dxf>
      <font>
        <strike val="0"/>
        <outline val="0"/>
        <shadow val="0"/>
        <u val="none"/>
        <vertAlign val="baseline"/>
        <sz val="10"/>
        <color theme="0"/>
        <name val="Calibri"/>
        <family val="2"/>
        <scheme val="minor"/>
      </font>
      <fill>
        <patternFill patternType="none">
          <fgColor indexed="64"/>
          <bgColor theme="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"/>
        <family val="2"/>
        <scheme val="minor"/>
      </font>
      <numFmt numFmtId="164" formatCode="&quot;$&quot;#,##0"/>
      <fill>
        <patternFill patternType="none">
          <fgColor indexed="64"/>
          <bgColor theme="0"/>
        </patternFill>
      </fill>
      <border diagonalUp="0" diagonalDown="0" outline="0">
        <left style="thin">
          <color theme="4" tint="0.39994506668294322"/>
        </left>
        <right/>
        <top/>
        <bottom/>
      </border>
    </dxf>
    <dxf>
      <font>
        <strike val="0"/>
        <outline val="0"/>
        <shadow val="0"/>
        <u val="none"/>
        <vertAlign val="baseline"/>
        <sz val="10"/>
        <color theme="0"/>
        <name val="Calibri"/>
        <family val="2"/>
        <scheme val="minor"/>
      </font>
      <numFmt numFmtId="166" formatCode="\$#,##0.00"/>
      <fill>
        <patternFill patternType="solid">
          <fgColor indexed="64"/>
          <bgColor theme="0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theme="4" tint="0.39994506668294322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"/>
        <family val="2"/>
        <scheme val="minor"/>
      </font>
      <numFmt numFmtId="164" formatCode="&quot;$&quot;#,##0"/>
      <fill>
        <patternFill patternType="none">
          <fgColor indexed="64"/>
          <bgColor theme="0"/>
        </patternFill>
      </fill>
      <border diagonalUp="0" diagonalDown="0" outline="0">
        <left style="thin">
          <color theme="4" tint="0.39994506668294322"/>
        </left>
        <right style="thin">
          <color theme="4" tint="0.39994506668294322"/>
        </right>
        <top/>
        <bottom/>
      </border>
    </dxf>
    <dxf>
      <font>
        <strike val="0"/>
        <outline val="0"/>
        <shadow val="0"/>
        <u val="none"/>
        <vertAlign val="baseline"/>
        <sz val="10"/>
        <color theme="0"/>
        <name val="Calibri"/>
        <family val="2"/>
        <scheme val="minor"/>
      </font>
      <numFmt numFmtId="166" formatCode="\$#,##0.00"/>
      <fill>
        <patternFill patternType="solid">
          <fgColor indexed="64"/>
          <bgColor theme="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"/>
        <family val="2"/>
        <scheme val="minor"/>
      </font>
      <numFmt numFmtId="164" formatCode="&quot;$&quot;#,##0"/>
      <fill>
        <patternFill patternType="none">
          <fgColor indexed="64"/>
          <bgColor theme="0"/>
        </patternFill>
      </fill>
      <border diagonalUp="0" diagonalDown="0" outline="0">
        <left style="thin">
          <color theme="4" tint="0.39994506668294322"/>
        </left>
        <right style="thin">
          <color theme="4" tint="0.39994506668294322"/>
        </right>
        <top/>
        <bottom/>
      </border>
    </dxf>
    <dxf>
      <font>
        <strike val="0"/>
        <outline val="0"/>
        <shadow val="0"/>
        <u val="none"/>
        <vertAlign val="baseline"/>
        <sz val="10"/>
        <color theme="0"/>
        <name val="Calibri"/>
        <family val="2"/>
        <scheme val="minor"/>
      </font>
      <numFmt numFmtId="166" formatCode="\$#,##0.00"/>
      <fill>
        <patternFill patternType="solid">
          <fgColor indexed="64"/>
          <bgColor theme="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"/>
        <family val="2"/>
        <scheme val="minor"/>
      </font>
      <fill>
        <patternFill patternType="none">
          <fgColor indexed="64"/>
          <bgColor theme="0"/>
        </patternFill>
      </fill>
      <border diagonalUp="0" diagonalDown="0" outline="0">
        <left/>
        <right style="thin">
          <color theme="4" tint="0.39994506668294322"/>
        </right>
        <top/>
        <bottom/>
      </border>
    </dxf>
    <dxf>
      <font>
        <strike val="0"/>
        <outline val="0"/>
        <shadow val="0"/>
        <u val="none"/>
        <vertAlign val="baseline"/>
        <sz val="10"/>
        <color theme="0"/>
        <name val="Calibri"/>
        <family val="2"/>
        <scheme val="minor"/>
      </font>
      <fill>
        <patternFill patternType="solid">
          <fgColor indexed="64"/>
          <bgColor theme="0"/>
        </patternFill>
      </fill>
      <alignment horizontal="general" vertical="bottom" textRotation="0" wrapText="0" indent="0" justifyLastLine="0" shrinkToFit="1" readingOrder="0"/>
      <border diagonalUp="0" diagonalDown="0" outline="0">
        <left/>
        <right style="thin">
          <color theme="4" tint="0.39994506668294322"/>
        </right>
        <top/>
        <bottom/>
      </border>
    </dxf>
    <dxf>
      <font>
        <strike val="0"/>
        <outline val="0"/>
        <shadow val="0"/>
        <u val="none"/>
        <vertAlign val="baseline"/>
        <sz val="10"/>
        <color rgb="FFFFFFFF"/>
        <name val="Calibri"/>
        <family val="2"/>
        <scheme val="none"/>
      </font>
      <fill>
        <patternFill patternType="none">
          <fgColor rgb="FF000000"/>
          <bgColor rgb="FFFFFFFF"/>
        </patternFill>
      </fill>
    </dxf>
    <dxf>
      <border diagonalUp="0" diagonalDown="0">
        <left/>
        <right/>
        <top style="thin">
          <color rgb="FF95B3D7"/>
        </top>
        <bottom style="thin">
          <color rgb="FF95B3D7"/>
        </bottom>
      </border>
    </dxf>
    <dxf>
      <font>
        <strike val="0"/>
        <outline val="0"/>
        <shadow val="0"/>
        <u val="none"/>
        <vertAlign val="baseline"/>
        <sz val="10"/>
        <color rgb="FFFFFFFF"/>
        <name val="Calibri"/>
        <family val="2"/>
        <scheme val="none"/>
      </font>
      <fill>
        <patternFill patternType="solid">
          <fgColor rgb="FF000000"/>
          <bgColor rgb="FFFFFFFF"/>
        </patternFill>
      </fill>
    </dxf>
    <dxf>
      <font>
        <strike val="0"/>
        <outline val="0"/>
        <shadow val="0"/>
        <u val="none"/>
        <vertAlign val="baseline"/>
        <sz val="10"/>
        <color theme="0"/>
        <name val="Calibri"/>
        <family val="2"/>
        <scheme val="minor"/>
      </font>
      <fill>
        <patternFill patternType="none">
          <fgColor indexed="64"/>
          <bgColor theme="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"/>
        <family val="2"/>
        <scheme val="minor"/>
      </font>
      <numFmt numFmtId="164" formatCode="&quot;$&quot;#,##0"/>
      <fill>
        <patternFill patternType="none">
          <fgColor indexed="64"/>
          <bgColor theme="0"/>
        </patternFill>
      </fill>
      <border diagonalUp="0" diagonalDown="0" outline="0">
        <left style="thin">
          <color theme="4" tint="0.39994506668294322"/>
        </left>
        <right/>
        <top/>
        <bottom/>
      </border>
    </dxf>
    <dxf>
      <font>
        <strike val="0"/>
        <outline val="0"/>
        <shadow val="0"/>
        <u val="none"/>
        <vertAlign val="baseline"/>
        <sz val="10"/>
        <color theme="0"/>
        <name val="Calibri"/>
        <family val="2"/>
        <scheme val="minor"/>
      </font>
      <numFmt numFmtId="166" formatCode="\$#,##0.00"/>
      <fill>
        <patternFill patternType="solid">
          <fgColor indexed="64"/>
          <bgColor theme="0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theme="4" tint="0.39994506668294322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"/>
        <family val="2"/>
        <scheme val="minor"/>
      </font>
      <numFmt numFmtId="164" formatCode="&quot;$&quot;#,##0"/>
      <fill>
        <patternFill patternType="none">
          <fgColor indexed="64"/>
          <bgColor theme="0"/>
        </patternFill>
      </fill>
      <border diagonalUp="0" diagonalDown="0" outline="0">
        <left style="thin">
          <color theme="4" tint="0.39994506668294322"/>
        </left>
        <right style="thin">
          <color theme="4" tint="0.39994506668294322"/>
        </right>
        <top/>
        <bottom/>
      </border>
    </dxf>
    <dxf>
      <font>
        <strike val="0"/>
        <outline val="0"/>
        <shadow val="0"/>
        <u val="none"/>
        <vertAlign val="baseline"/>
        <sz val="10"/>
        <color theme="0"/>
        <name val="Calibri"/>
        <family val="2"/>
        <scheme val="minor"/>
      </font>
      <numFmt numFmtId="166" formatCode="\$#,##0.00"/>
      <fill>
        <patternFill patternType="solid">
          <fgColor indexed="64"/>
          <bgColor theme="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"/>
        <family val="2"/>
        <scheme val="minor"/>
      </font>
      <numFmt numFmtId="164" formatCode="&quot;$&quot;#,##0"/>
      <fill>
        <patternFill patternType="none">
          <fgColor indexed="64"/>
          <bgColor theme="0"/>
        </patternFill>
      </fill>
      <border diagonalUp="0" diagonalDown="0" outline="0">
        <left style="thin">
          <color theme="4" tint="0.39994506668294322"/>
        </left>
        <right style="thin">
          <color theme="4" tint="0.39994506668294322"/>
        </right>
        <top/>
        <bottom/>
      </border>
    </dxf>
    <dxf>
      <font>
        <strike val="0"/>
        <outline val="0"/>
        <shadow val="0"/>
        <u val="none"/>
        <vertAlign val="baseline"/>
        <sz val="10"/>
        <color theme="0"/>
        <name val="Calibri"/>
        <family val="2"/>
        <scheme val="minor"/>
      </font>
      <numFmt numFmtId="0" formatCode="General"/>
      <fill>
        <patternFill patternType="solid">
          <fgColor indexed="64"/>
          <bgColor theme="0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theme="0"/>
        <name val="Calibri"/>
        <family val="2"/>
        <scheme val="minor"/>
      </font>
      <fill>
        <patternFill patternType="none">
          <fgColor indexed="64"/>
          <bgColor theme="0"/>
        </patternFill>
      </fill>
      <border diagonalUp="0" diagonalDown="0" outline="0">
        <left/>
        <right style="thin">
          <color theme="4" tint="0.39994506668294322"/>
        </right>
        <top/>
        <bottom/>
      </border>
    </dxf>
    <dxf>
      <font>
        <strike val="0"/>
        <outline val="0"/>
        <shadow val="0"/>
        <u val="none"/>
        <vertAlign val="baseline"/>
        <sz val="10"/>
        <color theme="0"/>
        <name val="Calibri"/>
        <family val="2"/>
        <scheme val="minor"/>
      </font>
      <fill>
        <patternFill patternType="solid">
          <fgColor indexed="64"/>
          <bgColor theme="0"/>
        </patternFill>
      </fill>
      <alignment horizontal="general" vertical="bottom" textRotation="0" wrapText="0" indent="0" justifyLastLine="0" shrinkToFit="1" readingOrder="0"/>
      <border diagonalUp="0" diagonalDown="0" outline="0">
        <left/>
        <right style="thin">
          <color theme="4" tint="0.39994506668294322"/>
        </right>
        <top/>
        <bottom/>
      </border>
    </dxf>
    <dxf>
      <font>
        <strike val="0"/>
        <outline val="0"/>
        <shadow val="0"/>
        <u val="none"/>
        <vertAlign val="baseline"/>
        <sz val="10"/>
        <color rgb="FFFFFFFF"/>
        <name val="Calibri"/>
        <family val="2"/>
        <scheme val="none"/>
      </font>
      <fill>
        <patternFill patternType="none">
          <fgColor rgb="FF000000"/>
          <bgColor rgb="FFFFFFFF"/>
        </patternFill>
      </fill>
    </dxf>
    <dxf>
      <border diagonalUp="0" diagonalDown="0">
        <left/>
        <right/>
        <top style="thin">
          <color rgb="FF95B3D7"/>
        </top>
        <bottom style="thin">
          <color rgb="FF95B3D7"/>
        </bottom>
      </border>
    </dxf>
    <dxf>
      <font>
        <strike val="0"/>
        <outline val="0"/>
        <shadow val="0"/>
        <u val="none"/>
        <vertAlign val="baseline"/>
        <sz val="10"/>
        <color rgb="FFFFFFFF"/>
        <name val="Calibri"/>
        <family val="2"/>
        <scheme val="none"/>
      </font>
      <fill>
        <patternFill patternType="solid">
          <fgColor rgb="FF000000"/>
          <bgColor rgb="FFFFFFFF"/>
        </patternFill>
      </fill>
    </dxf>
    <dxf>
      <font>
        <strike val="0"/>
        <outline val="0"/>
        <shadow val="0"/>
        <u val="none"/>
        <vertAlign val="baseline"/>
        <sz val="10"/>
        <color theme="0"/>
        <name val="Calibri"/>
        <family val="2"/>
        <scheme val="minor"/>
      </font>
      <fill>
        <patternFill patternType="none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0"/>
        <name val="Calibri"/>
        <scheme val="none"/>
      </font>
      <fill>
        <patternFill patternType="none">
          <fgColor rgb="FF000000"/>
          <bgColor rgb="FFFFFFFF"/>
        </patternFill>
      </fill>
    </dxf>
    <dxf>
      <border diagonalUp="0" diagonalDown="0">
        <left/>
        <right/>
        <top style="thin">
          <color rgb="FF95B3D7"/>
        </top>
        <bottom style="thin">
          <color rgb="FF95B3D7"/>
        </bottom>
      </border>
    </dxf>
    <dxf>
      <font>
        <strike val="0"/>
        <outline val="0"/>
        <shadow val="0"/>
        <u val="none"/>
        <vertAlign val="baseline"/>
        <sz val="10"/>
        <name val="Calibri"/>
        <scheme val="none"/>
      </font>
      <fill>
        <patternFill patternType="solid">
          <fgColor rgb="FF000000"/>
          <bgColor rgb="FFFFFFFF"/>
        </patternFill>
      </fill>
    </dxf>
    <dxf>
      <font>
        <strike val="0"/>
        <outline val="0"/>
        <shadow val="0"/>
        <u val="none"/>
        <vertAlign val="baseline"/>
        <sz val="10"/>
        <name val="Calibri"/>
        <scheme val="minor"/>
      </font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name val="Calibri"/>
        <scheme val="minor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name val="Calibri"/>
        <scheme val="minor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0"/>
        <color indexed="63"/>
        <name val="Calibri"/>
        <scheme val="minor"/>
      </font>
      <numFmt numFmtId="166" formatCode="\$#,##0.00"/>
      <fill>
        <patternFill patternType="solid">
          <fgColor indexed="64"/>
          <bgColor theme="0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theme="4" tint="0.39994506668294322"/>
        </left>
        <right/>
        <top/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166" formatCode="\$#,##0.00"/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name val="Calibri"/>
        <scheme val="minor"/>
      </font>
      <fill>
        <patternFill patternType="solid">
          <fgColor indexed="64"/>
          <bgColor theme="0"/>
        </patternFill>
      </fill>
      <alignment horizontal="general" vertical="bottom" textRotation="0" wrapText="0" indent="0" justifyLastLine="0" shrinkToFit="1" readingOrder="0"/>
      <border diagonalUp="0" diagonalDown="0" outline="0">
        <left/>
        <right style="thin">
          <color theme="4" tint="0.39994506668294322"/>
        </right>
        <top/>
        <bottom/>
      </border>
    </dxf>
    <dxf>
      <font>
        <strike val="0"/>
        <outline val="0"/>
        <shadow val="0"/>
        <u val="none"/>
        <vertAlign val="baseline"/>
        <name val="Calibri"/>
        <scheme val="none"/>
      </font>
      <fill>
        <patternFill patternType="none">
          <fgColor rgb="FF000000"/>
          <bgColor rgb="FFFFFFFF"/>
        </patternFill>
      </fill>
    </dxf>
    <dxf>
      <border diagonalUp="0" diagonalDown="0">
        <left/>
        <right/>
        <top style="thin">
          <color rgb="FF95B3D7"/>
        </top>
        <bottom style="thin">
          <color rgb="FF95B3D7"/>
        </bottom>
      </border>
    </dxf>
    <dxf>
      <font>
        <strike val="0"/>
        <outline val="0"/>
        <shadow val="0"/>
        <u val="none"/>
        <vertAlign val="baseline"/>
        <name val="Calibri"/>
        <scheme val="none"/>
      </font>
      <fill>
        <patternFill patternType="solid">
          <fgColor rgb="FF000000"/>
          <bgColor rgb="FFFFFFFF"/>
        </patternFill>
      </fill>
    </dxf>
    <dxf>
      <font>
        <strike val="0"/>
        <outline val="0"/>
        <shadow val="0"/>
        <u val="none"/>
        <vertAlign val="baseline"/>
        <name val="Calibri"/>
        <scheme val="minor"/>
      </font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0"/>
        <name val="Calibri"/>
        <scheme val="minor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0"/>
        <name val="Calibri"/>
        <scheme val="minor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0"/>
        <name val="Calibri"/>
        <scheme val="minor"/>
      </font>
      <numFmt numFmtId="166" formatCode="\$#,##0.00"/>
      <fill>
        <patternFill patternType="solid">
          <fgColor indexed="64"/>
          <bgColor theme="0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theme="4" tint="0.39994506668294322"/>
        </left>
        <right/>
        <top/>
        <bottom/>
      </border>
    </dxf>
    <dxf>
      <font>
        <strike val="0"/>
        <outline val="0"/>
        <shadow val="0"/>
        <u val="none"/>
        <vertAlign val="baseline"/>
        <sz val="10"/>
        <name val="Calibri"/>
        <scheme val="minor"/>
      </font>
      <numFmt numFmtId="166" formatCode="\$#,##0.00"/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0"/>
        <name val="Calibri"/>
        <scheme val="minor"/>
      </font>
      <numFmt numFmtId="0" formatCode="General"/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0"/>
        <name val="Calibri"/>
        <scheme val="minor"/>
      </font>
      <fill>
        <patternFill patternType="solid">
          <fgColor indexed="64"/>
          <bgColor theme="0"/>
        </patternFill>
      </fill>
      <alignment horizontal="general" vertical="bottom" textRotation="0" wrapText="0" indent="0" justifyLastLine="0" shrinkToFit="1" readingOrder="0"/>
      <border diagonalUp="0" diagonalDown="0" outline="0">
        <left/>
        <right style="thin">
          <color theme="4" tint="0.39994506668294322"/>
        </right>
        <top/>
        <bottom/>
      </border>
    </dxf>
    <dxf>
      <font>
        <strike val="0"/>
        <outline val="0"/>
        <shadow val="0"/>
        <u val="none"/>
        <vertAlign val="baseline"/>
        <sz val="10"/>
        <name val="Calibri"/>
        <scheme val="none"/>
      </font>
      <fill>
        <patternFill patternType="none">
          <fgColor rgb="FF000000"/>
          <bgColor rgb="FFFFFFFF"/>
        </patternFill>
      </fill>
    </dxf>
    <dxf>
      <border diagonalUp="0" diagonalDown="0">
        <left/>
        <right/>
        <top style="thin">
          <color rgb="FF95B3D7"/>
        </top>
        <bottom style="thin">
          <color rgb="FF95B3D7"/>
        </bottom>
      </border>
    </dxf>
    <dxf>
      <font>
        <strike val="0"/>
        <outline val="0"/>
        <shadow val="0"/>
        <u val="none"/>
        <vertAlign val="baseline"/>
        <sz val="10"/>
        <name val="Calibri"/>
        <scheme val="none"/>
      </font>
      <fill>
        <patternFill patternType="solid">
          <fgColor rgb="FF000000"/>
          <bgColor rgb="FFFFFFFF"/>
        </patternFill>
      </fill>
    </dxf>
    <dxf>
      <font>
        <strike val="0"/>
        <outline val="0"/>
        <shadow val="0"/>
        <u val="none"/>
        <vertAlign val="baseline"/>
        <sz val="10"/>
        <name val="Calibri"/>
        <scheme val="minor"/>
      </font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0"/>
        <name val="Calibri"/>
        <scheme val="none"/>
      </font>
      <fill>
        <patternFill patternType="none">
          <fgColor rgb="FF000000"/>
          <bgColor rgb="FFFFFFFF"/>
        </patternFill>
      </fill>
    </dxf>
    <dxf>
      <border diagonalUp="0" diagonalDown="0">
        <left/>
        <right/>
        <top style="thin">
          <color rgb="FF95B3D7"/>
        </top>
        <bottom style="thin">
          <color rgb="FF95B3D7"/>
        </bottom>
      </border>
    </dxf>
    <dxf>
      <font>
        <strike val="0"/>
        <outline val="0"/>
        <shadow val="0"/>
        <u val="none"/>
        <vertAlign val="baseline"/>
        <sz val="10"/>
        <name val="Calibri"/>
        <scheme val="none"/>
      </font>
      <fill>
        <patternFill patternType="solid">
          <fgColor rgb="FF000000"/>
          <bgColor rgb="FFFFFFFF"/>
        </patternFill>
      </fill>
    </dxf>
    <dxf>
      <font>
        <strike val="0"/>
        <outline val="0"/>
        <shadow val="0"/>
        <u val="none"/>
        <vertAlign val="baseline"/>
        <sz val="10"/>
        <name val="Calibri"/>
        <scheme val="minor"/>
      </font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0"/>
        <name val="Calibri"/>
        <scheme val="minor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0"/>
        <name val="Calibri"/>
        <scheme val="minor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0"/>
        <name val="Calibri"/>
        <scheme val="minor"/>
      </font>
      <numFmt numFmtId="165" formatCode="\$#,##0"/>
      <fill>
        <patternFill patternType="solid">
          <fgColor indexed="64"/>
          <bgColor theme="0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theme="4" tint="0.39994506668294322"/>
        </left>
        <right/>
        <top/>
        <bottom/>
      </border>
    </dxf>
    <dxf>
      <font>
        <strike val="0"/>
        <outline val="0"/>
        <shadow val="0"/>
        <u val="none"/>
        <vertAlign val="baseline"/>
        <sz val="10"/>
        <name val="Calibri"/>
        <scheme val="minor"/>
      </font>
      <numFmt numFmtId="165" formatCode="\$#,##0"/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0"/>
        <name val="Calibri"/>
        <scheme val="minor"/>
      </font>
      <numFmt numFmtId="165" formatCode="\$#,##0"/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0"/>
        <name val="Calibri"/>
        <scheme val="minor"/>
      </font>
      <fill>
        <patternFill patternType="solid">
          <fgColor indexed="64"/>
          <bgColor theme="0"/>
        </patternFill>
      </fill>
      <alignment horizontal="general" vertical="bottom" textRotation="0" wrapText="0" indent="0" justifyLastLine="0" shrinkToFit="1" readingOrder="0"/>
      <border diagonalUp="0" diagonalDown="0" outline="0">
        <left/>
        <right style="thin">
          <color theme="4" tint="0.39994506668294322"/>
        </right>
        <top/>
        <bottom/>
      </border>
    </dxf>
    <dxf>
      <font>
        <strike val="0"/>
        <outline val="0"/>
        <shadow val="0"/>
        <u val="none"/>
        <vertAlign val="baseline"/>
        <sz val="10"/>
        <name val="Calibri"/>
        <scheme val="none"/>
      </font>
      <fill>
        <patternFill patternType="none">
          <fgColor rgb="FF000000"/>
          <bgColor rgb="FFFFFFFF"/>
        </patternFill>
      </fill>
    </dxf>
    <dxf>
      <border diagonalUp="0" diagonalDown="0">
        <left/>
        <right/>
        <top style="thin">
          <color rgb="FF95B3D7"/>
        </top>
        <bottom style="thin">
          <color rgb="FF95B3D7"/>
        </bottom>
      </border>
    </dxf>
    <dxf>
      <font>
        <strike val="0"/>
        <outline val="0"/>
        <shadow val="0"/>
        <u val="none"/>
        <vertAlign val="baseline"/>
        <sz val="10"/>
        <name val="Calibri"/>
        <scheme val="none"/>
      </font>
      <fill>
        <patternFill patternType="solid">
          <fgColor rgb="FF000000"/>
          <bgColor rgb="FFFFFFFF"/>
        </patternFill>
      </fill>
    </dxf>
    <dxf>
      <font>
        <strike val="0"/>
        <outline val="0"/>
        <shadow val="0"/>
        <u val="none"/>
        <vertAlign val="baseline"/>
        <sz val="10"/>
        <name val="Calibri"/>
        <scheme val="minor"/>
      </font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0"/>
        <name val="Calibri"/>
        <scheme val="minor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0"/>
        <name val="Calibri"/>
        <scheme val="minor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0"/>
        <name val="Calibri"/>
        <scheme val="minor"/>
      </font>
      <numFmt numFmtId="165" formatCode="\$#,##0"/>
      <fill>
        <patternFill patternType="solid">
          <fgColor indexed="64"/>
          <bgColor theme="0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theme="4" tint="0.39994506668294322"/>
        </left>
        <right/>
        <top/>
        <bottom/>
      </border>
    </dxf>
    <dxf>
      <font>
        <strike val="0"/>
        <outline val="0"/>
        <shadow val="0"/>
        <u val="none"/>
        <vertAlign val="baseline"/>
        <sz val="10"/>
        <name val="Calibri"/>
        <scheme val="minor"/>
      </font>
      <numFmt numFmtId="165" formatCode="\$#,##0"/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0"/>
        <name val="Calibri"/>
        <scheme val="minor"/>
      </font>
      <numFmt numFmtId="165" formatCode="\$#,##0"/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0"/>
        <name val="Calibri"/>
        <scheme val="minor"/>
      </font>
      <fill>
        <patternFill patternType="solid">
          <fgColor indexed="64"/>
          <bgColor theme="0"/>
        </patternFill>
      </fill>
      <alignment horizontal="general" vertical="bottom" textRotation="0" wrapText="0" indent="0" justifyLastLine="0" shrinkToFit="1" readingOrder="0"/>
      <border diagonalUp="0" diagonalDown="0" outline="0">
        <left/>
        <right style="thin">
          <color theme="4" tint="0.39994506668294322"/>
        </right>
        <top/>
        <bottom/>
      </border>
    </dxf>
    <dxf>
      <font>
        <strike val="0"/>
        <outline val="0"/>
        <shadow val="0"/>
        <u val="none"/>
        <vertAlign val="baseline"/>
        <sz val="10"/>
        <name val="Calibri"/>
        <scheme val="none"/>
      </font>
      <fill>
        <patternFill patternType="none">
          <fgColor rgb="FF000000"/>
          <bgColor rgb="FFFFFFFF"/>
        </patternFill>
      </fill>
    </dxf>
    <dxf>
      <border diagonalUp="0" diagonalDown="0">
        <left/>
        <right/>
        <top style="thin">
          <color rgb="FF95B3D7"/>
        </top>
        <bottom style="thin">
          <color rgb="FF95B3D7"/>
        </bottom>
      </border>
    </dxf>
    <dxf>
      <font>
        <strike val="0"/>
        <outline val="0"/>
        <shadow val="0"/>
        <u val="none"/>
        <vertAlign val="baseline"/>
        <sz val="10"/>
        <name val="Calibri"/>
        <scheme val="none"/>
      </font>
      <fill>
        <patternFill patternType="solid">
          <fgColor rgb="FF000000"/>
          <bgColor rgb="FFFFFFFF"/>
        </patternFill>
      </fill>
    </dxf>
    <dxf>
      <font>
        <strike val="0"/>
        <outline val="0"/>
        <shadow val="0"/>
        <u val="none"/>
        <vertAlign val="baseline"/>
        <sz val="10"/>
        <name val="Calibri"/>
        <scheme val="minor"/>
      </font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0"/>
        <name val="Calibri"/>
        <scheme val="minor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0"/>
        <name val="Calibri"/>
        <scheme val="minor"/>
      </font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0"/>
        <name val="Calibri"/>
        <scheme val="minor"/>
      </font>
      <numFmt numFmtId="165" formatCode="\$#,##0"/>
      <fill>
        <patternFill patternType="solid">
          <fgColor indexed="64"/>
          <bgColor theme="0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theme="4" tint="0.39994506668294322"/>
        </left>
        <right/>
        <top/>
        <bottom/>
      </border>
    </dxf>
    <dxf>
      <font>
        <strike val="0"/>
        <outline val="0"/>
        <shadow val="0"/>
        <u val="none"/>
        <vertAlign val="baseline"/>
        <sz val="10"/>
        <name val="Calibri"/>
        <scheme val="minor"/>
      </font>
      <numFmt numFmtId="165" formatCode="\$#,##0"/>
      <fill>
        <patternFill patternType="solid">
          <fgColor indexed="64"/>
          <bgColor theme="0"/>
        </patternFill>
      </fill>
    </dxf>
    <dxf>
      <font>
        <strike val="0"/>
        <outline val="0"/>
        <shadow val="0"/>
        <u val="none"/>
        <vertAlign val="baseline"/>
        <sz val="10"/>
        <color auto="1"/>
        <name val="Calibri"/>
        <scheme val="minor"/>
      </font>
      <numFmt numFmtId="164" formatCode="&quot;$&quot;#,##0"/>
      <fill>
        <patternFill patternType="solid">
          <fgColor indexed="64"/>
          <bgColor theme="0"/>
        </patternFill>
      </fill>
      <border diagonalUp="0" diagonalDown="0">
        <left style="thin">
          <color theme="4" tint="0.39994506668294322"/>
        </left>
        <right style="thin">
          <color theme="4" tint="0.39994506668294322"/>
        </right>
        <top/>
        <bottom/>
        <vertical/>
        <horizontal/>
      </border>
    </dxf>
    <dxf>
      <font>
        <strike val="0"/>
        <outline val="0"/>
        <shadow val="0"/>
        <u val="none"/>
        <vertAlign val="baseline"/>
        <sz val="10"/>
        <name val="Calibri"/>
        <scheme val="minor"/>
      </font>
      <fill>
        <patternFill patternType="solid">
          <fgColor indexed="64"/>
          <bgColor theme="0"/>
        </patternFill>
      </fill>
      <alignment horizontal="general" vertical="bottom" textRotation="0" wrapText="0" indent="0" justifyLastLine="0" shrinkToFit="1" readingOrder="0"/>
      <border diagonalUp="0" diagonalDown="0" outline="0">
        <left/>
        <right style="thin">
          <color theme="4" tint="0.39994506668294322"/>
        </right>
        <top/>
        <bottom/>
      </border>
    </dxf>
    <dxf>
      <font>
        <strike val="0"/>
        <outline val="0"/>
        <shadow val="0"/>
        <u val="none"/>
        <vertAlign val="baseline"/>
        <sz val="10"/>
        <name val="Calibri"/>
        <scheme val="none"/>
      </font>
      <fill>
        <patternFill patternType="none">
          <fgColor rgb="FF000000"/>
          <bgColor rgb="FFFFFFFF"/>
        </patternFill>
      </fill>
    </dxf>
    <dxf>
      <border diagonalUp="0" diagonalDown="0">
        <left/>
        <right/>
        <top style="thin">
          <color rgb="FF95B3D7"/>
        </top>
        <bottom style="thin">
          <color rgb="FF95B3D7"/>
        </bottom>
      </border>
    </dxf>
    <dxf>
      <font>
        <strike val="0"/>
        <outline val="0"/>
        <shadow val="0"/>
        <u val="none"/>
        <vertAlign val="baseline"/>
        <sz val="10"/>
        <name val="Calibri"/>
        <scheme val="none"/>
      </font>
      <fill>
        <patternFill patternType="solid">
          <fgColor rgb="FF000000"/>
          <bgColor rgb="FFFFFFFF"/>
        </patternFill>
      </fill>
    </dxf>
    <dxf>
      <font>
        <strike val="0"/>
        <outline val="0"/>
        <shadow val="0"/>
        <u val="none"/>
        <vertAlign val="baseline"/>
        <sz val="10"/>
        <name val="Calibri"/>
        <scheme val="minor"/>
      </font>
      <fill>
        <patternFill patternType="none">
          <fgColor indexed="64"/>
          <bgColor indexed="65"/>
        </patternFill>
      </fill>
    </dxf>
    <dxf>
      <font>
        <strike val="0"/>
        <outline val="0"/>
        <shadow val="0"/>
        <u val="none"/>
        <vertAlign val="baseline"/>
        <sz val="10"/>
        <name val="Calibri"/>
        <scheme val="minor"/>
      </font>
      <fill>
        <patternFill patternType="solid">
          <fgColor indexed="64"/>
          <bgColor theme="0"/>
        </patternFill>
      </fill>
      <border diagonalUp="0" diagonalDown="0" outline="0">
        <top/>
        <bottom/>
      </border>
    </dxf>
    <dxf>
      <font>
        <strike val="0"/>
        <outline val="0"/>
        <shadow val="0"/>
        <u val="none"/>
        <vertAlign val="baseline"/>
        <sz val="10"/>
        <name val="Calibri"/>
        <scheme val="minor"/>
      </font>
      <fill>
        <patternFill patternType="solid">
          <fgColor indexed="64"/>
          <bgColor theme="0"/>
        </patternFill>
      </fill>
      <border diagonalUp="0" diagonalDown="0" outline="0">
        <top/>
        <bottom/>
      </border>
    </dxf>
    <dxf>
      <font>
        <strike val="0"/>
        <outline val="0"/>
        <shadow val="0"/>
        <u val="none"/>
        <vertAlign val="baseline"/>
        <sz val="10"/>
        <name val="Calibri"/>
        <scheme val="minor"/>
      </font>
      <numFmt numFmtId="165" formatCode="\$#,##0"/>
      <fill>
        <patternFill patternType="solid">
          <fgColor indexed="64"/>
          <bgColor theme="0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theme="4" tint="0.39994506668294322"/>
        </left>
        <right/>
        <top/>
        <bottom/>
      </border>
    </dxf>
    <dxf>
      <font>
        <strike val="0"/>
        <outline val="0"/>
        <shadow val="0"/>
        <u val="none"/>
        <vertAlign val="baseline"/>
        <sz val="10"/>
        <name val="Calibri"/>
        <scheme val="minor"/>
      </font>
      <numFmt numFmtId="165" formatCode="\$#,##0"/>
      <fill>
        <patternFill patternType="solid">
          <fgColor indexed="64"/>
          <bgColor theme="0"/>
        </patternFill>
      </fill>
      <border diagonalUp="0" diagonalDown="0" outline="0">
        <left style="thin">
          <color theme="4" tint="0.39994506668294322"/>
        </left>
        <right style="thin">
          <color theme="4" tint="0.39994506668294322"/>
        </right>
        <top/>
        <bottom/>
      </border>
    </dxf>
    <dxf>
      <font>
        <strike val="0"/>
        <outline val="0"/>
        <shadow val="0"/>
        <u val="none"/>
        <vertAlign val="baseline"/>
        <sz val="10"/>
        <color auto="1"/>
        <name val="Calibri"/>
        <scheme val="minor"/>
      </font>
      <numFmt numFmtId="164" formatCode="&quot;$&quot;#,##0"/>
      <fill>
        <patternFill patternType="solid">
          <fgColor indexed="64"/>
          <bgColor theme="0"/>
        </patternFill>
      </fill>
      <border diagonalUp="0" diagonalDown="0">
        <left style="thin">
          <color theme="4" tint="0.39994506668294322"/>
        </left>
        <right style="thin">
          <color theme="4" tint="0.39994506668294322"/>
        </right>
        <top/>
        <bottom/>
        <vertical/>
        <horizontal/>
      </border>
    </dxf>
    <dxf>
      <font>
        <strike val="0"/>
        <outline val="0"/>
        <shadow val="0"/>
        <u val="none"/>
        <vertAlign val="baseline"/>
        <sz val="10"/>
        <name val="Calibri"/>
        <scheme val="minor"/>
      </font>
      <fill>
        <patternFill patternType="solid">
          <fgColor indexed="64"/>
          <bgColor theme="0"/>
        </patternFill>
      </fill>
      <alignment horizontal="general" vertical="bottom" textRotation="0" wrapText="0" indent="0" justifyLastLine="0" shrinkToFit="1" readingOrder="0"/>
      <border diagonalUp="0" diagonalDown="0" outline="0">
        <left/>
        <right style="thin">
          <color theme="4" tint="0.39994506668294322"/>
        </right>
        <top/>
        <bottom/>
      </border>
    </dxf>
    <dxf>
      <font>
        <strike val="0"/>
        <outline val="0"/>
        <shadow val="0"/>
        <u val="none"/>
        <vertAlign val="baseline"/>
        <sz val="10"/>
        <name val="Calibri"/>
        <scheme val="none"/>
      </font>
      <fill>
        <patternFill patternType="none">
          <fgColor rgb="FF000000"/>
          <bgColor rgb="FFFFFFFF"/>
        </patternFill>
      </fill>
      <border diagonalUp="0" diagonalDown="0" outline="0">
        <left style="thin">
          <color rgb="FF95B3D7"/>
        </left>
        <right style="thin">
          <color rgb="FF95B3D7"/>
        </right>
        <top/>
        <bottom/>
      </border>
    </dxf>
    <dxf>
      <border diagonalUp="0" diagonalDown="0">
        <left/>
        <right/>
        <top style="thin">
          <color rgb="FF95B3D7"/>
        </top>
        <bottom style="thin">
          <color rgb="FF95B3D7"/>
        </bottom>
      </border>
    </dxf>
    <dxf>
      <font>
        <strike val="0"/>
        <outline val="0"/>
        <shadow val="0"/>
        <u val="none"/>
        <vertAlign val="baseline"/>
        <sz val="10"/>
        <name val="Calibri"/>
        <scheme val="none"/>
      </font>
      <fill>
        <patternFill patternType="solid">
          <fgColor rgb="FF000000"/>
          <bgColor rgb="FFFFFFFF"/>
        </patternFill>
      </fill>
      <border diagonalUp="0" diagonalDown="0" outline="0">
        <top/>
        <bottom/>
      </border>
    </dxf>
    <dxf>
      <font>
        <strike val="0"/>
        <outline val="0"/>
        <shadow val="0"/>
        <u val="none"/>
        <vertAlign val="baseline"/>
        <sz val="10"/>
        <name val="Calibri"/>
        <scheme val="minor"/>
      </font>
      <fill>
        <patternFill patternType="none">
          <fgColor indexed="64"/>
          <bgColor indexed="65"/>
        </patternFill>
      </fill>
      <border diagonalUp="0" diagonalDown="0" outline="0">
        <left style="thin">
          <color theme="4" tint="0.39994506668294322"/>
        </left>
        <right style="thin">
          <color theme="4" tint="0.39994506668294322"/>
        </right>
        <top/>
        <bottom/>
      </border>
    </dxf>
  </dxfs>
  <tableStyles count="0" defaultTableStyle="TableStyleMedium9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3" xr:uid="{22000415-80A3-CF43-B9E5-061F2FC2A1C5}" name="Table126627426110134" displayName="Table126627426110134" ref="B11:G22" totalsRowCount="1" headerRowDxfId="175" dataDxfId="174" totalsRowDxfId="172" tableBorderDxfId="173">
  <autoFilter ref="B11:G21" xr:uid="{00000000-0009-0000-0100-000001000000}"/>
  <tableColumns count="6">
    <tableColumn id="1" xr3:uid="{ECA3D70C-6C70-C245-B73C-FB77FC085B5E}" name="HOUSING" totalsRowLabel="Total" dataDxfId="171" totalsRowDxfId="47"/>
    <tableColumn id="2" xr3:uid="{90234FC2-14DE-2948-B7DD-023EBDF6A87B}" name="Projected Cost" totalsRowFunction="sum" dataDxfId="170" totalsRowDxfId="46"/>
    <tableColumn id="3" xr3:uid="{E845971E-E56F-A149-81C4-1DD5A88F622F}" name="Actual Cost" totalsRowFunction="sum" dataDxfId="169" totalsRowDxfId="45"/>
    <tableColumn id="4" xr3:uid="{5147A31A-57FD-4D4E-91B5-3C0A486A5B8E}" name="Difference" totalsRowFunction="sum" dataDxfId="168" totalsRowDxfId="44">
      <calculatedColumnFormula>Table126627426110134[Projected Cost]-Table126627426110134[Actual Cost]</calculatedColumnFormula>
    </tableColumn>
    <tableColumn id="5" xr3:uid="{34865C08-5FED-C84D-BB72-73001EFA5DA1}" name="Account" dataDxfId="167" totalsRowDxfId="43"/>
    <tableColumn id="6" xr3:uid="{73EEE5E7-CD69-B148-BF9E-66E793044592}" name="When" dataDxfId="166" totalsRowDxfId="42"/>
  </tableColumns>
  <tableStyleInfo name="TableStyleMedium23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4" xr:uid="{55ECE395-1FB1-F047-8244-83654633DBF9}" name="Table427637527111135" displayName="Table427637527111135" ref="B34:G40" totalsRowCount="1" headerRowDxfId="165" dataDxfId="164" totalsRowDxfId="162" tableBorderDxfId="163">
  <autoFilter ref="B34:G39" xr:uid="{00000000-0009-0000-0100-000004000000}"/>
  <tableColumns count="6">
    <tableColumn id="1" xr3:uid="{3CD4F0AD-5823-4B40-AC6B-61778B418A63}" name="INSURANCE" totalsRowLabel="Total" dataDxfId="161" totalsRowDxfId="35"/>
    <tableColumn id="2" xr3:uid="{E605FB24-A97C-534B-8CAB-6E3777C2CAA9}" name="Projected Cost" totalsRowFunction="sum" dataDxfId="160" totalsRowDxfId="34"/>
    <tableColumn id="3" xr3:uid="{4B416D3E-FDF5-5141-952C-23D61EA0A313}" name="Actual Cost" totalsRowFunction="sum" dataDxfId="159" totalsRowDxfId="33"/>
    <tableColumn id="4" xr3:uid="{239906F0-D08E-9B41-BA1E-894092CA1639}" name="Difference" totalsRowFunction="sum" dataDxfId="158" totalsRowDxfId="32">
      <calculatedColumnFormula>Table427637527111135[Projected Cost]-Table427637527111135[Actual Cost]</calculatedColumnFormula>
    </tableColumn>
    <tableColumn id="5" xr3:uid="{48EE0246-4DD1-8241-9DD5-6BB053265D78}" name="Account" dataDxfId="157" totalsRowDxfId="31"/>
    <tableColumn id="6" xr3:uid="{F10D78B2-CEAC-D64A-9195-37C062E0D785}" name="Date" dataDxfId="156" totalsRowDxfId="30"/>
  </tableColumns>
  <tableStyleInfo name="TableStyleMedium23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5" xr:uid="{6460F753-5D14-B94D-98C7-A01788EC5CA1}" name="Table628647628112136" displayName="Table628647628112136" ref="B48:G54" totalsRowCount="1" headerRowDxfId="155" dataDxfId="154" totalsRowDxfId="152" tableBorderDxfId="153">
  <autoFilter ref="B48:G53" xr:uid="{00000000-0009-0000-0100-000006000000}"/>
  <tableColumns count="6">
    <tableColumn id="1" xr3:uid="{2F43D79F-1474-1347-9E32-0A67C8BD297D}" name="PETS" totalsRowLabel="Total" dataDxfId="151" totalsRowDxfId="23"/>
    <tableColumn id="2" xr3:uid="{8D2E06FD-F370-5648-9DF2-1587B2E79BF0}" name="Projected Cost" totalsRowFunction="sum" dataDxfId="150" totalsRowDxfId="22"/>
    <tableColumn id="3" xr3:uid="{177F5775-261E-0B45-8E1F-6074ACF0B0E3}" name="Actual Cost" totalsRowFunction="sum" dataDxfId="149" totalsRowDxfId="21"/>
    <tableColumn id="4" xr3:uid="{3EDC9559-36DA-E045-8C3E-7636D8FAD301}" name="Difference" totalsRowFunction="sum" dataDxfId="148" totalsRowDxfId="20">
      <calculatedColumnFormula>Table628647628112136[Projected Cost]-Table628647628112136[Actual Cost]</calculatedColumnFormula>
    </tableColumn>
    <tableColumn id="5" xr3:uid="{E1A984FA-BFAB-874D-A572-8D98A43CD515}" name="Account" dataDxfId="147" totalsRowDxfId="19"/>
    <tableColumn id="6" xr3:uid="{53B74F8E-0782-C748-8961-ACC12666924C}" name="Date" dataDxfId="146" totalsRowDxfId="18"/>
  </tableColumns>
  <tableStyleInfo name="TableStyleMedium23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6" xr:uid="{21418FB9-48C6-B545-9E3D-F6E8EFAC1961}" name="Table529657729113137" displayName="Table529657729113137" ref="B42:G46" totalsRowCount="1" headerRowDxfId="145" dataDxfId="144" totalsRowDxfId="142" tableBorderDxfId="143">
  <autoFilter ref="B42:G45" xr:uid="{00000000-0009-0000-0100-000005000000}"/>
  <tableColumns count="6">
    <tableColumn id="1" xr3:uid="{7CE6475D-C130-B34A-971E-F9E27B5B2370}" name="FOOD" totalsRowLabel="Total" dataDxfId="141" totalsRowDxfId="29"/>
    <tableColumn id="2" xr3:uid="{77BAD3FC-78B6-6E4B-AFDB-4B505E134B2D}" name="Projected Cost" totalsRowFunction="sum" dataDxfId="140" totalsRowDxfId="28"/>
    <tableColumn id="3" xr3:uid="{86593482-EC3D-0840-8F5C-2B7295878A1C}" name="Actual Cost" totalsRowFunction="sum" dataDxfId="139" totalsRowDxfId="27"/>
    <tableColumn id="4" xr3:uid="{C23FBDF3-E801-974D-8FFC-D754D2F35084}" name="Difference" totalsRowFunction="sum" dataDxfId="138" totalsRowDxfId="26">
      <calculatedColumnFormula>Table529657729113137[Projected Cost]-Table529657729113137[Actual Cost]</calculatedColumnFormula>
    </tableColumn>
    <tableColumn id="5" xr3:uid="{31F1CD4D-8F90-E041-9237-A18D936E5BDE}" name="Account" dataDxfId="137" totalsRowDxfId="25"/>
    <tableColumn id="6" xr3:uid="{A803AC5D-2E03-E34B-825C-83FDC65CFC16}" name="Date" dataDxfId="136" totalsRowDxfId="24"/>
  </tableColumns>
  <tableStyleInfo name="TableStyleMedium23" showFirstColumn="0" showLastColumn="0" showRowStripes="1" showColumnStripes="0"/>
</table>
</file>

<file path=xl/tables/table5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7" xr:uid="{79E11FA7-AD7D-7845-BB41-743B318A72F1}" name="Table330667830114138" displayName="Table330667830114138" ref="B24:G32" totalsRowCount="1" headerRowDxfId="135" dataDxfId="134" totalsRowDxfId="132" tableBorderDxfId="133">
  <autoFilter ref="B24:G31" xr:uid="{00000000-0009-0000-0100-000003000000}"/>
  <tableColumns count="6">
    <tableColumn id="1" xr3:uid="{BBBE71A2-541A-1C49-97ED-79C9563B781B}" name="TRANSPORTATION" totalsRowLabel="Total" dataDxfId="59" totalsRowDxfId="41"/>
    <tableColumn id="2" xr3:uid="{08E83134-4746-A24A-BEC2-AF00F88753A9}" name="Projected Cost" totalsRowFunction="sum" dataDxfId="58" totalsRowDxfId="40"/>
    <tableColumn id="3" xr3:uid="{C8468380-32EE-DE49-866E-E5B36F5E179C}" name="Actual Cost" totalsRowFunction="sum" dataDxfId="57" totalsRowDxfId="39"/>
    <tableColumn id="4" xr3:uid="{F66CCA06-2D4A-694D-B2FF-96A3CD22C6D5}" name="Difference" totalsRowFunction="sum" dataDxfId="56" totalsRowDxfId="38">
      <calculatedColumnFormula>Table330667830114138[Projected Cost]-Table330667830114138[Actual Cost]</calculatedColumnFormula>
    </tableColumn>
    <tableColumn id="5" xr3:uid="{09995EE1-1483-F843-85EA-1FD64BBAC444}" name="Account" dataDxfId="55" totalsRowDxfId="37"/>
    <tableColumn id="6" xr3:uid="{C404F3CA-3408-4740-91DD-1121A01429CE}" name="Date" dataDxfId="54" totalsRowDxfId="36"/>
  </tableColumns>
  <tableStyleInfo name="TableStyleMedium23" showFirstColumn="0" showLastColumn="0" showRowStripes="1" showColumnStripes="0"/>
</table>
</file>

<file path=xl/tables/table6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8" xr:uid="{D57AB73C-9F85-364E-8C54-39BB44A5143B}" name="Table831677931115139" displayName="Table831677931115139" ref="I23:N30" totalsRowCount="1" headerRowDxfId="131" dataDxfId="130" totalsRowDxfId="128" tableBorderDxfId="129">
  <autoFilter ref="I23:N29" xr:uid="{00000000-0009-0000-0100-000008000000}"/>
  <tableColumns count="6">
    <tableColumn id="1" xr3:uid="{55547ACE-6E2C-C941-816B-7462225FEDD3}" name="LOANS" totalsRowLabel="Total" dataDxfId="127" totalsRowDxfId="5"/>
    <tableColumn id="2" xr3:uid="{2E0A3A49-8BE0-C046-82BE-B3E8308B8557}" name="Projected Cost" totalsRowFunction="sum" dataDxfId="126" totalsRowDxfId="4"/>
    <tableColumn id="3" xr3:uid="{1D00638D-4957-4249-AEEF-B3608D94FD0B}" name="Actual Cost" totalsRowFunction="sum" dataDxfId="125" totalsRowDxfId="3"/>
    <tableColumn id="4" xr3:uid="{4C7FB90D-4387-574C-88F7-38ABD10BFF0B}" name="Difference" totalsRowFunction="sum" dataDxfId="124" totalsRowDxfId="2">
      <calculatedColumnFormula>Table831677931115139[Projected Cost]-Table831677931115139[Actual Cost]</calculatedColumnFormula>
    </tableColumn>
    <tableColumn id="5" xr3:uid="{BD6127D9-82CB-A24D-93E7-CD02D6060D14}" name="Account" dataDxfId="123" totalsRowDxfId="1"/>
    <tableColumn id="6" xr3:uid="{4C6C789A-9791-3444-BCF3-A1ADCA95AB3D}" name="Date" dataDxfId="122" totalsRowDxfId="0"/>
  </tableColumns>
  <tableStyleInfo name="TableStyleMedium23" showFirstColumn="0" showLastColumn="0" showRowStripes="1" showColumnStripes="0"/>
</table>
</file>

<file path=xl/tables/table7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39" xr:uid="{55750784-759E-1B4B-8A63-85EAEF53F6F4}" name="Table732688032116140" displayName="Table732688032116140" ref="B56:G64" totalsRowCount="1" headerRowDxfId="121" dataDxfId="120" totalsRowDxfId="118" tableBorderDxfId="119">
  <autoFilter ref="B56:G63" xr:uid="{00000000-0009-0000-0100-000007000000}"/>
  <tableColumns count="6">
    <tableColumn id="1" xr3:uid="{6F10618D-76CE-9946-B4C7-D3C752FD6326}" name="PERSONAL CARE" totalsRowLabel="Total" dataDxfId="117" totalsRowDxfId="17"/>
    <tableColumn id="2" xr3:uid="{C5342C67-03F6-9B40-9440-F441E8C80CF3}" name="Projected Cost" totalsRowFunction="sum" dataDxfId="116" totalsRowDxfId="16"/>
    <tableColumn id="3" xr3:uid="{CBDD3C9E-ECCA-F044-A127-7128250EF8C0}" name="Actual Cost" totalsRowFunction="sum" dataDxfId="115" totalsRowDxfId="15"/>
    <tableColumn id="4" xr3:uid="{E35B7E5D-A6DF-9E41-8CEB-AC7BBED2D0E4}" name="Difference" totalsRowFunction="sum" dataDxfId="114" totalsRowDxfId="14">
      <calculatedColumnFormula>Table732688032116140[Projected Cost]-Table732688032116140[Actual Cost]</calculatedColumnFormula>
    </tableColumn>
    <tableColumn id="5" xr3:uid="{F047C4D9-738D-654F-ABAC-D537B4108FCD}" name="Account" dataDxfId="113" totalsRowDxfId="13"/>
    <tableColumn id="6" xr3:uid="{90B160D2-DE7E-1745-B768-C7961AC87F3B}" name="Date" dataDxfId="112" totalsRowDxfId="12"/>
  </tableColumns>
  <tableStyleInfo name="TableStyleMedium23" showFirstColumn="0" showLastColumn="0" showRowStripes="1" showColumnStripes="0"/>
</table>
</file>

<file path=xl/tables/table8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0" xr:uid="{4CE303CB-B7EE-9145-B726-3E96384CC0E0}" name="Table233698133117141" displayName="Table233698133117141" ref="I11:N21" totalsRowCount="1" headerRowDxfId="111" dataDxfId="110" totalsRowDxfId="108" tableBorderDxfId="109">
  <autoFilter ref="I11:N20" xr:uid="{00000000-0009-0000-0100-000002000000}"/>
  <tableColumns count="6">
    <tableColumn id="1" xr3:uid="{8E1FB432-336C-524A-AA46-FC9688BFA1ED}" name="ENTERTAINMENT" totalsRowLabel="Total" dataDxfId="53" totalsRowDxfId="11"/>
    <tableColumn id="2" xr3:uid="{4729A227-EDF4-7540-AB74-44C95FFCD578}" name="Projected Cost" totalsRowFunction="sum" dataDxfId="52" totalsRowDxfId="10"/>
    <tableColumn id="3" xr3:uid="{EABF7980-282E-1B4F-9779-35330A82A908}" name="Actual Cost" totalsRowFunction="sum" dataDxfId="51" totalsRowDxfId="9"/>
    <tableColumn id="4" xr3:uid="{D466B69A-0FFB-8343-80D1-297B8B6DAF23}" name="Difference" totalsRowFunction="sum" dataDxfId="50" totalsRowDxfId="8">
      <calculatedColumnFormula>Table233698133117141[Projected Cost]-Table233698133117141[Actual Cost]</calculatedColumnFormula>
    </tableColumn>
    <tableColumn id="5" xr3:uid="{695AC7FA-CB5E-3041-BE20-AB7166D2705D}" name="Account" dataDxfId="49" totalsRowDxfId="7"/>
    <tableColumn id="6" xr3:uid="{8B5E69B7-17BF-2A45-BA44-EEBE4A023C5A}" name="When" dataDxfId="48" totalsRowDxfId="6"/>
  </tableColumns>
  <tableStyleInfo name="TableStyleMedium23" showFirstColumn="0" showLastColumn="0" showRowStripes="1" showColumnStripes="0"/>
</table>
</file>

<file path=xl/tables/table9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1" xr:uid="{5F5F8C15-8363-8449-B361-A534ECFDC9CE}" name="Table1234708234118142" displayName="Table1234708234118142" ref="I52:L57" totalsRowCount="1" headerRowDxfId="107" dataDxfId="106" totalsRowDxfId="104" tableBorderDxfId="105">
  <autoFilter ref="I52:L56" xr:uid="{00000000-0009-0000-0100-00000C000000}"/>
  <tableColumns count="4">
    <tableColumn id="1" xr3:uid="{4B5A9706-28B0-5144-9695-F0DA0DE350D6}" name="LEGAL" totalsRowLabel="Total" dataDxfId="103" totalsRowDxfId="102"/>
    <tableColumn id="2" xr3:uid="{71D7D066-11E6-AE4C-8D30-7CD1633B3769}" name="Projected Cost" totalsRowFunction="sum" dataDxfId="101" totalsRowDxfId="100"/>
    <tableColumn id="3" xr3:uid="{3141705E-55EA-A943-A093-B988A7C0E369}" name="Actual Cost" totalsRowFunction="sum" dataDxfId="99" totalsRowDxfId="98"/>
    <tableColumn id="4" xr3:uid="{F056B825-E40D-3B41-9CA5-FEFB552BF41B}" name="Difference" totalsRowFunction="sum" dataDxfId="97" totalsRowDxfId="96">
      <calculatedColumnFormula>Table1234708234118142[Projected Cost]-Table1234708234118142[Actual Cost]</calculatedColumnFormula>
    </tableColumn>
  </tableColumns>
  <tableStyleInfo name="TableStyleMedium23" showFirstColumn="0" showLastColumn="0" showRowStripes="1" showColumnStripes="0"/>
</table>
</file>

<file path=xl/tables/table10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2" xr:uid="{16C5994F-2A22-C146-8D63-CD1796CA365A}" name="Table1135718335119143" displayName="Table1135718335119143" ref="I46:L50" totalsRowCount="1" headerRowDxfId="95" dataDxfId="94" totalsRowDxfId="92" tableBorderDxfId="93">
  <autoFilter ref="I46:L49" xr:uid="{00000000-0009-0000-0100-00000B000000}"/>
  <tableColumns count="4">
    <tableColumn id="1" xr3:uid="{05CE27A6-F7C2-FA45-B560-FFB781EE6061}" name="GIFTS AND DONATIONS" totalsRowLabel="Total" dataDxfId="91" totalsRowDxfId="90"/>
    <tableColumn id="2" xr3:uid="{3521E1A4-2EAE-804C-8E19-EC46F4DF9FBE}" name="Projected Cost" totalsRowFunction="sum" dataDxfId="89" totalsRowDxfId="88"/>
    <tableColumn id="3" xr3:uid="{40EAC86D-3636-DF46-83C2-F9C0A07FB9C9}" name="Actual Cost" totalsRowFunction="sum" dataDxfId="87" totalsRowDxfId="86"/>
    <tableColumn id="4" xr3:uid="{368E4358-7B49-604D-A648-A4C094901F77}" name="Difference" totalsRowFunction="sum" dataDxfId="85" totalsRowDxfId="84">
      <calculatedColumnFormula>Table1135718335119143[Projected Cost]-Table1135718335119143[Actual Cost]</calculatedColumnFormula>
    </tableColumn>
  </tableColumns>
  <tableStyleInfo name="TableStyleMedium23" showFirstColumn="0" showLastColumn="0" showRowStripes="1" showColumnStripes="0"/>
</table>
</file>

<file path=xl/tables/table1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3" xr:uid="{A0265D69-3192-2A4D-AB47-F649E569DD35}" name="Table936728436120144" displayName="Table936728436120144" ref="I32:L37" totalsRowCount="1" headerRowDxfId="83" dataDxfId="82" totalsRowDxfId="80" tableBorderDxfId="81">
  <autoFilter ref="I32:L36" xr:uid="{00000000-0009-0000-0100-000009000000}"/>
  <tableColumns count="4">
    <tableColumn id="1" xr3:uid="{2EB3B387-5813-0742-814E-09499848B879}" name="TAXES" totalsRowLabel="Total" dataDxfId="79" totalsRowDxfId="78"/>
    <tableColumn id="2" xr3:uid="{3040E711-92E1-9643-B0F2-6F9E2323DC1A}" name="Projected Cost" totalsRowFunction="sum" dataDxfId="77" totalsRowDxfId="76"/>
    <tableColumn id="3" xr3:uid="{0F7A8A76-1E14-5944-BF9C-69AE61951159}" name="Actual Cost" totalsRowFunction="sum" dataDxfId="75" totalsRowDxfId="74"/>
    <tableColumn id="4" xr3:uid="{C3E34A9E-3C48-E343-BB4D-4D785E610FB1}" name="Difference" totalsRowFunction="sum" dataDxfId="73" totalsRowDxfId="72">
      <calculatedColumnFormula>Table936728436120144[Projected Cost]-Table936728436120144[Actual Cost]</calculatedColumnFormula>
    </tableColumn>
  </tableColumns>
  <tableStyleInfo name="TableStyleMedium23" showFirstColumn="0" showLastColumn="0" showRowStripes="1" showColumnStripes="0"/>
</table>
</file>

<file path=xl/tables/table1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44" xr:uid="{3DB8F682-A8FA-9C47-A9B7-EDA0368E4443}" name="Table1037738537121145" displayName="Table1037738537121145" ref="I40:L44" totalsRowCount="1" headerRowDxfId="71" dataDxfId="70" totalsRowDxfId="68" tableBorderDxfId="69">
  <autoFilter ref="I40:L43" xr:uid="{00000000-0009-0000-0100-00000A000000}"/>
  <tableColumns count="4">
    <tableColumn id="1" xr3:uid="{DF3844CE-D8F6-C843-A231-6500BF5E5F63}" name="SAVINGS OR INVESTMENTS" totalsRowLabel="Total" dataDxfId="67" totalsRowDxfId="66"/>
    <tableColumn id="2" xr3:uid="{883E4F6E-B9D7-1547-84C7-4B4AC9CF7F55}" name="Projected Cost" totalsRowFunction="sum" dataDxfId="65" totalsRowDxfId="64"/>
    <tableColumn id="3" xr3:uid="{7038DA12-6765-C848-8000-44292BBEFC07}" name="Actual Cost" totalsRowFunction="sum" dataDxfId="63" totalsRowDxfId="62"/>
    <tableColumn id="4" xr3:uid="{F66F6A53-5131-5E4E-9244-3EC76A07E97F}" name="Difference" totalsRowFunction="sum" dataDxfId="61" totalsRowDxfId="60">
      <calculatedColumnFormula>Table1037738537121145[Projected Cost]-Table1037738537121145[Actual Cost]</calculatedColumnFormula>
    </tableColumn>
  </tableColumns>
  <tableStyleInfo name="TableStyleMedium23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table" Target="../tables/table7.xml"/><Relationship Id="rId13" Type="http://schemas.openxmlformats.org/officeDocument/2006/relationships/table" Target="../tables/table12.xml"/><Relationship Id="rId3" Type="http://schemas.openxmlformats.org/officeDocument/2006/relationships/table" Target="../tables/table2.xml"/><Relationship Id="rId7" Type="http://schemas.openxmlformats.org/officeDocument/2006/relationships/table" Target="../tables/table6.xml"/><Relationship Id="rId12" Type="http://schemas.openxmlformats.org/officeDocument/2006/relationships/table" Target="../tables/table11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Relationship Id="rId6" Type="http://schemas.openxmlformats.org/officeDocument/2006/relationships/table" Target="../tables/table5.xml"/><Relationship Id="rId11" Type="http://schemas.openxmlformats.org/officeDocument/2006/relationships/table" Target="../tables/table10.xml"/><Relationship Id="rId5" Type="http://schemas.openxmlformats.org/officeDocument/2006/relationships/table" Target="../tables/table4.xml"/><Relationship Id="rId10" Type="http://schemas.openxmlformats.org/officeDocument/2006/relationships/table" Target="../tables/table9.xml"/><Relationship Id="rId4" Type="http://schemas.openxmlformats.org/officeDocument/2006/relationships/table" Target="../tables/table3.xml"/><Relationship Id="rId9" Type="http://schemas.openxmlformats.org/officeDocument/2006/relationships/table" Target="../tables/table8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EB3EA0-6C80-F54B-9147-B6C29BDB4955}">
  <sheetPr>
    <pageSetUpPr autoPageBreaks="0" fitToPage="1"/>
  </sheetPr>
  <dimension ref="A1:N70"/>
  <sheetViews>
    <sheetView showGridLines="0" tabSelected="1" zoomScale="120" zoomScaleNormal="120" workbookViewId="0">
      <selection activeCell="K26" sqref="K26"/>
    </sheetView>
  </sheetViews>
  <sheetFormatPr baseColWidth="10" defaultColWidth="9.19921875" defaultRowHeight="14" x14ac:dyDescent="0.2"/>
  <cols>
    <col min="1" max="1" width="1.796875" style="20" customWidth="1"/>
    <col min="2" max="2" width="30.19921875" style="20" customWidth="1"/>
    <col min="3" max="3" width="16.59765625" style="20" customWidth="1"/>
    <col min="4" max="4" width="13.3984375" style="20" customWidth="1"/>
    <col min="5" max="6" width="12.59765625" style="20" customWidth="1"/>
    <col min="7" max="7" width="20.3984375" style="20" customWidth="1"/>
    <col min="8" max="8" width="1.796875" style="20" customWidth="1"/>
    <col min="9" max="9" width="29.19921875" style="20" customWidth="1"/>
    <col min="10" max="10" width="16.59765625" style="20" customWidth="1"/>
    <col min="11" max="11" width="13.3984375" style="20" customWidth="1"/>
    <col min="12" max="12" width="12.59765625" style="20" customWidth="1"/>
    <col min="13" max="16384" width="9.19921875" style="20"/>
  </cols>
  <sheetData>
    <row r="1" spans="1:14" ht="8" customHeight="1" x14ac:dyDescent="0.45">
      <c r="A1" s="9"/>
      <c r="B1" s="10"/>
      <c r="C1" s="10"/>
      <c r="D1" s="10"/>
      <c r="E1" s="10"/>
      <c r="F1" s="10"/>
      <c r="G1" s="10"/>
      <c r="H1" s="10"/>
      <c r="I1" s="10"/>
      <c r="J1" s="10"/>
      <c r="K1" s="10"/>
      <c r="L1" s="1"/>
    </row>
    <row r="2" spans="1:14" ht="52" customHeight="1" x14ac:dyDescent="0.2">
      <c r="A2" s="9"/>
      <c r="B2" s="61" t="s">
        <v>17</v>
      </c>
      <c r="C2" s="61"/>
      <c r="D2" s="61"/>
      <c r="E2" s="61"/>
      <c r="F2" s="61"/>
      <c r="G2" s="61"/>
      <c r="H2" s="61"/>
      <c r="I2" s="61"/>
      <c r="J2" s="61"/>
      <c r="K2" s="61"/>
      <c r="L2" s="61"/>
    </row>
    <row r="3" spans="1:14" ht="8" customHeight="1" x14ac:dyDescent="0.2">
      <c r="A3" s="1"/>
      <c r="B3" s="62"/>
      <c r="C3" s="62"/>
      <c r="D3" s="62"/>
      <c r="E3" s="11"/>
      <c r="F3" s="11"/>
      <c r="G3" s="11"/>
      <c r="H3" s="12"/>
      <c r="I3" s="11"/>
      <c r="J3" s="13"/>
      <c r="K3" s="13"/>
      <c r="L3" s="11"/>
    </row>
    <row r="4" spans="1:14" ht="16" customHeight="1" x14ac:dyDescent="0.2">
      <c r="A4" s="1"/>
      <c r="B4" s="53" t="s">
        <v>34</v>
      </c>
      <c r="C4" s="56" t="s">
        <v>3</v>
      </c>
      <c r="D4" s="57"/>
      <c r="E4" s="19">
        <v>0</v>
      </c>
      <c r="F4" s="21"/>
      <c r="G4" s="21"/>
      <c r="H4" s="12"/>
      <c r="I4" s="58" t="s">
        <v>39</v>
      </c>
      <c r="J4" s="58"/>
      <c r="K4" s="58"/>
      <c r="L4" s="60">
        <f>E6-L59</f>
        <v>0</v>
      </c>
    </row>
    <row r="5" spans="1:14" ht="16" customHeight="1" x14ac:dyDescent="0.2">
      <c r="A5" s="1"/>
      <c r="B5" s="54"/>
      <c r="C5" s="56" t="s">
        <v>18</v>
      </c>
      <c r="D5" s="57"/>
      <c r="E5" s="19">
        <v>0</v>
      </c>
      <c r="F5" s="21"/>
      <c r="G5" s="21"/>
      <c r="H5" s="12"/>
      <c r="I5" s="58"/>
      <c r="J5" s="58"/>
      <c r="K5" s="58"/>
      <c r="L5" s="60"/>
    </row>
    <row r="6" spans="1:14" ht="16" customHeight="1" x14ac:dyDescent="0.2">
      <c r="A6" s="1"/>
      <c r="B6" s="55"/>
      <c r="C6" s="56" t="s">
        <v>19</v>
      </c>
      <c r="D6" s="57"/>
      <c r="E6" s="43">
        <v>0</v>
      </c>
      <c r="F6" s="22"/>
      <c r="G6" s="22"/>
      <c r="H6" s="12"/>
      <c r="I6" s="58" t="s">
        <v>40</v>
      </c>
      <c r="J6" s="58"/>
      <c r="K6" s="58"/>
      <c r="L6" s="60">
        <f>E9-L61</f>
        <v>0</v>
      </c>
    </row>
    <row r="7" spans="1:14" ht="16" customHeight="1" x14ac:dyDescent="0.2">
      <c r="A7" s="1"/>
      <c r="B7" s="53" t="s">
        <v>33</v>
      </c>
      <c r="C7" s="56" t="s">
        <v>3</v>
      </c>
      <c r="D7" s="57"/>
      <c r="E7" s="19">
        <v>0</v>
      </c>
      <c r="F7" s="21"/>
      <c r="G7" s="21"/>
      <c r="H7" s="12"/>
      <c r="I7" s="58"/>
      <c r="J7" s="58"/>
      <c r="K7" s="58"/>
      <c r="L7" s="60"/>
    </row>
    <row r="8" spans="1:14" ht="16" customHeight="1" x14ac:dyDescent="0.2">
      <c r="A8" s="1"/>
      <c r="B8" s="54"/>
      <c r="C8" s="56" t="s">
        <v>18</v>
      </c>
      <c r="D8" s="57"/>
      <c r="E8" s="19">
        <v>0</v>
      </c>
      <c r="F8" s="21"/>
      <c r="G8" s="21"/>
      <c r="H8" s="12"/>
      <c r="I8" s="58" t="s">
        <v>41</v>
      </c>
      <c r="J8" s="58"/>
      <c r="K8" s="58"/>
      <c r="L8" s="60">
        <f>L6-L4</f>
        <v>0</v>
      </c>
    </row>
    <row r="9" spans="1:14" ht="16" customHeight="1" x14ac:dyDescent="0.2">
      <c r="A9" s="1"/>
      <c r="B9" s="55"/>
      <c r="C9" s="56" t="s">
        <v>19</v>
      </c>
      <c r="D9" s="57"/>
      <c r="E9" s="43">
        <v>0</v>
      </c>
      <c r="F9" s="22"/>
      <c r="G9" s="22"/>
      <c r="H9" s="12"/>
      <c r="I9" s="58"/>
      <c r="J9" s="58"/>
      <c r="K9" s="58"/>
      <c r="L9" s="60"/>
    </row>
    <row r="10" spans="1:14" ht="16" customHeight="1" x14ac:dyDescent="0.2">
      <c r="A10" s="1"/>
      <c r="B10" s="44"/>
      <c r="C10" s="44"/>
      <c r="D10" s="44"/>
      <c r="E10" s="14"/>
      <c r="F10" s="14"/>
      <c r="G10" s="14"/>
      <c r="H10" s="12"/>
      <c r="I10" s="12"/>
      <c r="J10" s="12"/>
      <c r="K10" s="12"/>
      <c r="L10" s="15"/>
    </row>
    <row r="11" spans="1:14" ht="16" customHeight="1" x14ac:dyDescent="0.2">
      <c r="A11" s="1"/>
      <c r="B11" s="3" t="s">
        <v>21</v>
      </c>
      <c r="C11" s="4" t="s">
        <v>0</v>
      </c>
      <c r="D11" s="4" t="s">
        <v>1</v>
      </c>
      <c r="E11" s="5" t="s">
        <v>2</v>
      </c>
      <c r="F11" s="25" t="s">
        <v>45</v>
      </c>
      <c r="G11" s="4" t="s">
        <v>52</v>
      </c>
      <c r="H11" s="2"/>
      <c r="I11" s="3" t="s">
        <v>22</v>
      </c>
      <c r="J11" s="4" t="s">
        <v>0</v>
      </c>
      <c r="K11" s="4" t="s">
        <v>1</v>
      </c>
      <c r="L11" s="5" t="s">
        <v>2</v>
      </c>
      <c r="M11" s="26" t="s">
        <v>45</v>
      </c>
      <c r="N11" s="26" t="s">
        <v>52</v>
      </c>
    </row>
    <row r="12" spans="1:14" ht="15.75" customHeight="1" x14ac:dyDescent="0.2">
      <c r="A12" s="1"/>
      <c r="B12" s="16" t="s">
        <v>4</v>
      </c>
      <c r="C12" s="17">
        <v>0</v>
      </c>
      <c r="D12" s="17">
        <v>0</v>
      </c>
      <c r="E12" s="18">
        <f>Table126627426110134[Projected Cost]-Table126627426110134[Actual Cost]</f>
        <v>0</v>
      </c>
      <c r="F12" s="23"/>
      <c r="G12" s="23"/>
      <c r="H12" s="42"/>
      <c r="I12" s="16" t="s">
        <v>49</v>
      </c>
      <c r="J12" s="17">
        <v>0</v>
      </c>
      <c r="K12" s="17">
        <v>0</v>
      </c>
      <c r="L12" s="18">
        <f>Table233698133117141[Projected Cost]-Table233698133117141[Actual Cost]</f>
        <v>0</v>
      </c>
      <c r="M12" s="29"/>
      <c r="N12" s="29"/>
    </row>
    <row r="13" spans="1:14" ht="15.75" customHeight="1" x14ac:dyDescent="0.2">
      <c r="A13" s="1"/>
      <c r="B13" s="16" t="s">
        <v>5</v>
      </c>
      <c r="C13" s="17">
        <v>0</v>
      </c>
      <c r="D13" s="17">
        <v>0</v>
      </c>
      <c r="E13" s="18">
        <f>Table126627426110134[Projected Cost]-Table126627426110134[Actual Cost]</f>
        <v>0</v>
      </c>
      <c r="F13" s="23"/>
      <c r="G13" s="23"/>
      <c r="H13" s="42"/>
      <c r="I13" s="16" t="s">
        <v>50</v>
      </c>
      <c r="J13" s="17">
        <v>0</v>
      </c>
      <c r="K13" s="17">
        <v>0</v>
      </c>
      <c r="L13" s="18">
        <f>Table233698133117141[Projected Cost]-Table233698133117141[Actual Cost]</f>
        <v>0</v>
      </c>
      <c r="M13" s="29"/>
      <c r="N13" s="29"/>
    </row>
    <row r="14" spans="1:14" ht="15.75" customHeight="1" x14ac:dyDescent="0.2">
      <c r="A14" s="1"/>
      <c r="B14" s="16" t="s">
        <v>20</v>
      </c>
      <c r="C14" s="17">
        <v>0</v>
      </c>
      <c r="D14" s="17">
        <v>0</v>
      </c>
      <c r="E14" s="18">
        <f>Table126627426110134[Projected Cost]-Table126627426110134[Actual Cost]</f>
        <v>0</v>
      </c>
      <c r="F14" s="23"/>
      <c r="G14" s="23"/>
      <c r="H14" s="42"/>
      <c r="I14" s="16" t="s">
        <v>65</v>
      </c>
      <c r="J14" s="17">
        <v>0</v>
      </c>
      <c r="K14" s="17">
        <v>0</v>
      </c>
      <c r="L14" s="18">
        <f>Table233698133117141[Projected Cost]-Table233698133117141[Actual Cost]</f>
        <v>0</v>
      </c>
      <c r="M14" s="29"/>
      <c r="N14" s="28"/>
    </row>
    <row r="15" spans="1:14" ht="15.75" customHeight="1" x14ac:dyDescent="0.2">
      <c r="A15" s="1"/>
      <c r="B15" s="16" t="s">
        <v>6</v>
      </c>
      <c r="C15" s="17">
        <v>0</v>
      </c>
      <c r="D15" s="17">
        <v>0</v>
      </c>
      <c r="E15" s="18">
        <f>Table126627426110134[Projected Cost]-Table126627426110134[Actual Cost]</f>
        <v>0</v>
      </c>
      <c r="F15" s="23"/>
      <c r="G15" s="23"/>
      <c r="H15" s="42"/>
      <c r="I15" s="16" t="s">
        <v>67</v>
      </c>
      <c r="J15" s="17">
        <v>0</v>
      </c>
      <c r="K15" s="17">
        <v>0</v>
      </c>
      <c r="L15" s="18">
        <f>Table233698133117141[Projected Cost]-Table233698133117141[Actual Cost]</f>
        <v>0</v>
      </c>
      <c r="M15" s="29"/>
      <c r="N15" s="29"/>
    </row>
    <row r="16" spans="1:14" ht="15.75" customHeight="1" x14ac:dyDescent="0.2">
      <c r="A16" s="1"/>
      <c r="B16" s="16" t="s">
        <v>55</v>
      </c>
      <c r="C16" s="17">
        <v>0</v>
      </c>
      <c r="D16" s="17">
        <v>0</v>
      </c>
      <c r="E16" s="18">
        <f>Table126627426110134[Projected Cost]-Table126627426110134[Actual Cost]</f>
        <v>0</v>
      </c>
      <c r="F16" s="23"/>
      <c r="G16" s="23"/>
      <c r="H16" s="42"/>
      <c r="I16" s="16"/>
      <c r="J16" s="17">
        <v>0</v>
      </c>
      <c r="K16" s="17">
        <v>0</v>
      </c>
      <c r="L16" s="18">
        <f>Table233698133117141[Projected Cost]-Table233698133117141[Actual Cost]</f>
        <v>0</v>
      </c>
      <c r="M16" s="28"/>
      <c r="N16" s="28"/>
    </row>
    <row r="17" spans="1:14" ht="15.75" customHeight="1" x14ac:dyDescent="0.2">
      <c r="A17" s="1"/>
      <c r="B17" s="16" t="s">
        <v>57</v>
      </c>
      <c r="C17" s="17">
        <v>0</v>
      </c>
      <c r="D17" s="17">
        <v>0</v>
      </c>
      <c r="E17" s="18">
        <f>Table126627426110134[Projected Cost]-Table126627426110134[Actual Cost]</f>
        <v>0</v>
      </c>
      <c r="F17" s="23"/>
      <c r="G17" s="23"/>
      <c r="H17" s="42"/>
      <c r="I17" s="16"/>
      <c r="J17" s="17">
        <v>0</v>
      </c>
      <c r="K17" s="17">
        <v>0</v>
      </c>
      <c r="L17" s="18">
        <f>Table233698133117141[Projected Cost]-Table233698133117141[Actual Cost]</f>
        <v>0</v>
      </c>
      <c r="M17" s="28"/>
      <c r="N17" s="28"/>
    </row>
    <row r="18" spans="1:14" ht="15.75" customHeight="1" x14ac:dyDescent="0.2">
      <c r="A18" s="1"/>
      <c r="B18" s="16" t="s">
        <v>42</v>
      </c>
      <c r="C18" s="17">
        <v>0</v>
      </c>
      <c r="D18" s="17">
        <v>0</v>
      </c>
      <c r="E18" s="18">
        <f>Table126627426110134[Projected Cost]-Table126627426110134[Actual Cost]</f>
        <v>0</v>
      </c>
      <c r="F18" s="23"/>
      <c r="G18" s="23"/>
      <c r="H18" s="42"/>
      <c r="I18" s="16"/>
      <c r="J18" s="17">
        <v>0</v>
      </c>
      <c r="K18" s="17">
        <v>0</v>
      </c>
      <c r="L18" s="18">
        <f>Table233698133117141[Projected Cost]-Table233698133117141[Actual Cost]</f>
        <v>0</v>
      </c>
      <c r="M18" s="28"/>
      <c r="N18" s="28"/>
    </row>
    <row r="19" spans="1:14" ht="15.75" hidden="1" customHeight="1" x14ac:dyDescent="0.2">
      <c r="A19" s="1"/>
      <c r="B19" s="16"/>
      <c r="C19" s="17"/>
      <c r="D19" s="17"/>
      <c r="E19" s="18">
        <f>Table126627426110134[Projected Cost]-Table126627426110134[Actual Cost]</f>
        <v>0</v>
      </c>
      <c r="F19" s="24"/>
      <c r="G19" s="24"/>
      <c r="H19" s="42"/>
      <c r="I19" s="16"/>
      <c r="J19" s="17"/>
      <c r="K19" s="17"/>
      <c r="L19" s="18">
        <f>Table233698133117141[Projected Cost]-Table233698133117141[Actual Cost]</f>
        <v>0</v>
      </c>
      <c r="M19" s="28"/>
      <c r="N19" s="28"/>
    </row>
    <row r="20" spans="1:14" ht="15.75" hidden="1" customHeight="1" x14ac:dyDescent="0.2">
      <c r="A20" s="1"/>
      <c r="B20" s="16"/>
      <c r="C20" s="17"/>
      <c r="D20" s="17"/>
      <c r="E20" s="18">
        <f>Table126627426110134[Projected Cost]-Table126627426110134[Actual Cost]</f>
        <v>0</v>
      </c>
      <c r="F20" s="24"/>
      <c r="G20" s="24"/>
      <c r="H20" s="42"/>
      <c r="I20" s="16"/>
      <c r="J20" s="17"/>
      <c r="K20" s="17"/>
      <c r="L20" s="18">
        <f>Table233698133117141[Projected Cost]-Table233698133117141[Actual Cost]</f>
        <v>0</v>
      </c>
      <c r="M20" s="28"/>
      <c r="N20" s="28"/>
    </row>
    <row r="21" spans="1:14" ht="15.75" customHeight="1" x14ac:dyDescent="0.2">
      <c r="A21" s="1"/>
      <c r="B21" s="16" t="s">
        <v>61</v>
      </c>
      <c r="C21" s="17">
        <v>0</v>
      </c>
      <c r="D21" s="17">
        <v>0</v>
      </c>
      <c r="E21" s="18">
        <f>Table126627426110134[Projected Cost]-Table126627426110134[Actual Cost]</f>
        <v>0</v>
      </c>
      <c r="F21" s="23"/>
      <c r="G21" s="24"/>
      <c r="H21" s="42"/>
      <c r="I21" s="3" t="s">
        <v>38</v>
      </c>
      <c r="J21" s="7">
        <f>SUBTOTAL(109,Table233698133117141[Projected Cost])</f>
        <v>0</v>
      </c>
      <c r="K21" s="6">
        <f>SUBTOTAL(109,Table233698133117141[Actual Cost])</f>
        <v>0</v>
      </c>
      <c r="L21" s="8">
        <f>SUBTOTAL(109,Table233698133117141[Difference])</f>
        <v>0</v>
      </c>
      <c r="M21" s="26"/>
      <c r="N21" s="26"/>
    </row>
    <row r="22" spans="1:14" ht="15.75" customHeight="1" x14ac:dyDescent="0.2">
      <c r="A22" s="1"/>
      <c r="B22" s="3" t="s">
        <v>38</v>
      </c>
      <c r="C22" s="6">
        <f>SUBTOTAL(109,Table126627426110134[Projected Cost])</f>
        <v>0</v>
      </c>
      <c r="D22" s="6">
        <f>SUBTOTAL(109,Table126627426110134[Actual Cost])</f>
        <v>0</v>
      </c>
      <c r="E22" s="8">
        <f>SUBTOTAL(109,Table126627426110134[Difference])</f>
        <v>0</v>
      </c>
      <c r="F22" s="47"/>
      <c r="G22" s="47"/>
      <c r="H22" s="42"/>
      <c r="I22" s="59"/>
      <c r="J22" s="59"/>
      <c r="K22" s="59"/>
      <c r="L22" s="59"/>
    </row>
    <row r="23" spans="1:14" ht="15.75" customHeight="1" x14ac:dyDescent="0.2">
      <c r="A23" s="1"/>
      <c r="B23" s="51"/>
      <c r="C23" s="51"/>
      <c r="D23" s="51"/>
      <c r="E23" s="51"/>
      <c r="F23" s="42"/>
      <c r="G23" s="42"/>
      <c r="H23" s="42"/>
      <c r="I23" s="3" t="s">
        <v>23</v>
      </c>
      <c r="J23" s="4" t="s">
        <v>0</v>
      </c>
      <c r="K23" s="4" t="s">
        <v>1</v>
      </c>
      <c r="L23" s="5" t="s">
        <v>2</v>
      </c>
      <c r="M23" s="20" t="s">
        <v>45</v>
      </c>
      <c r="N23" s="20" t="s">
        <v>46</v>
      </c>
    </row>
    <row r="24" spans="1:14" ht="15.75" customHeight="1" x14ac:dyDescent="0.2">
      <c r="A24" s="1"/>
      <c r="B24" s="3" t="s">
        <v>24</v>
      </c>
      <c r="C24" s="4" t="s">
        <v>0</v>
      </c>
      <c r="D24" s="4" t="s">
        <v>1</v>
      </c>
      <c r="E24" s="5" t="s">
        <v>2</v>
      </c>
      <c r="F24" s="27" t="s">
        <v>45</v>
      </c>
      <c r="G24" s="27" t="s">
        <v>46</v>
      </c>
      <c r="H24" s="42"/>
      <c r="I24" s="16"/>
      <c r="J24" s="17">
        <v>0</v>
      </c>
      <c r="K24" s="17">
        <v>0</v>
      </c>
      <c r="L24" s="18">
        <f>Table831677931115139[Projected Cost]-Table831677931115139[Actual Cost]</f>
        <v>0</v>
      </c>
      <c r="M24" s="29"/>
      <c r="N24" s="29"/>
    </row>
    <row r="25" spans="1:14" ht="15.75" customHeight="1" x14ac:dyDescent="0.2">
      <c r="A25" s="1"/>
      <c r="B25" s="16" t="s">
        <v>60</v>
      </c>
      <c r="C25" s="17">
        <v>0</v>
      </c>
      <c r="D25" s="17">
        <v>0</v>
      </c>
      <c r="E25" s="18">
        <f>Table330667830114138[Projected Cost]-Table330667830114138[Actual Cost]</f>
        <v>0</v>
      </c>
      <c r="F25" s="23"/>
      <c r="G25" s="23"/>
      <c r="H25" s="42"/>
      <c r="I25" s="16"/>
      <c r="J25" s="17">
        <v>0</v>
      </c>
      <c r="K25" s="17">
        <v>0</v>
      </c>
      <c r="L25" s="18">
        <f>Table831677931115139[Projected Cost]-Table831677931115139[Actual Cost]</f>
        <v>0</v>
      </c>
      <c r="M25" s="29"/>
      <c r="N25" s="29"/>
    </row>
    <row r="26" spans="1:14" ht="15.75" customHeight="1" x14ac:dyDescent="0.2">
      <c r="A26" s="1"/>
      <c r="B26" s="16" t="s">
        <v>43</v>
      </c>
      <c r="C26" s="17">
        <v>0</v>
      </c>
      <c r="D26" s="17">
        <v>0</v>
      </c>
      <c r="E26" s="18">
        <f>Table330667830114138[Projected Cost]-Table330667830114138[Actual Cost]</f>
        <v>0</v>
      </c>
      <c r="F26" s="23"/>
      <c r="G26" s="24"/>
      <c r="H26" s="42"/>
      <c r="I26" s="16"/>
      <c r="J26" s="17"/>
      <c r="K26" s="17"/>
      <c r="L26" s="18">
        <f>Table831677931115139[Projected Cost]-Table831677931115139[Actual Cost]</f>
        <v>0</v>
      </c>
      <c r="M26" s="29"/>
      <c r="N26" s="29"/>
    </row>
    <row r="27" spans="1:14" ht="15.75" customHeight="1" x14ac:dyDescent="0.2">
      <c r="A27" s="1"/>
      <c r="B27" s="16" t="s">
        <v>44</v>
      </c>
      <c r="C27" s="17">
        <v>0</v>
      </c>
      <c r="D27" s="17">
        <v>0</v>
      </c>
      <c r="E27" s="18">
        <f>Table330667830114138[Projected Cost]-Table330667830114138[Actual Cost]</f>
        <v>0</v>
      </c>
      <c r="F27" s="23"/>
      <c r="G27" s="24"/>
      <c r="H27" s="42"/>
      <c r="I27" s="16"/>
      <c r="J27" s="17"/>
      <c r="K27" s="17"/>
      <c r="L27" s="18">
        <f>Table831677931115139[Projected Cost]-Table831677931115139[Actual Cost]</f>
        <v>0</v>
      </c>
      <c r="M27" s="29"/>
      <c r="N27" s="29"/>
    </row>
    <row r="28" spans="1:14" ht="15.75" customHeight="1" x14ac:dyDescent="0.2">
      <c r="A28" s="1"/>
      <c r="B28" s="16" t="s">
        <v>8</v>
      </c>
      <c r="C28" s="17">
        <v>0</v>
      </c>
      <c r="D28" s="17">
        <v>0</v>
      </c>
      <c r="E28" s="18">
        <f>Table330667830114138[Projected Cost]-Table330667830114138[Actual Cost]</f>
        <v>0</v>
      </c>
      <c r="F28" s="23"/>
      <c r="G28" s="23"/>
      <c r="H28" s="42"/>
      <c r="I28" s="16"/>
      <c r="J28" s="17"/>
      <c r="K28" s="17"/>
      <c r="L28" s="18">
        <f>Table831677931115139[Projected Cost]-Table831677931115139[Actual Cost]</f>
        <v>0</v>
      </c>
      <c r="M28" s="29"/>
      <c r="N28" s="29"/>
    </row>
    <row r="29" spans="1:14" ht="15.75" hidden="1" customHeight="1" x14ac:dyDescent="0.2">
      <c r="A29" s="1"/>
      <c r="B29" s="16"/>
      <c r="C29" s="17"/>
      <c r="D29" s="17"/>
      <c r="E29" s="18">
        <f>Table330667830114138[Projected Cost]-Table330667830114138[Actual Cost]</f>
        <v>0</v>
      </c>
      <c r="F29" s="24"/>
      <c r="G29" s="24"/>
      <c r="H29" s="42"/>
      <c r="I29" s="16"/>
      <c r="J29" s="17"/>
      <c r="K29" s="17"/>
      <c r="L29" s="18">
        <f>Table831677931115139[Projected Cost]-Table831677931115139[Actual Cost]</f>
        <v>0</v>
      </c>
      <c r="M29" s="29"/>
      <c r="N29" s="29"/>
    </row>
    <row r="30" spans="1:14" ht="15.75" customHeight="1" x14ac:dyDescent="0.2">
      <c r="A30" s="1"/>
      <c r="B30" s="16"/>
      <c r="C30" s="17">
        <v>0</v>
      </c>
      <c r="D30" s="17"/>
      <c r="E30" s="18">
        <f>Table330667830114138[Projected Cost]-Table330667830114138[Actual Cost]</f>
        <v>0</v>
      </c>
      <c r="F30" s="24"/>
      <c r="G30" s="24"/>
      <c r="H30" s="42"/>
      <c r="I30" s="3" t="s">
        <v>38</v>
      </c>
      <c r="J30" s="6">
        <f>SUBTOTAL(109,Table831677931115139[Projected Cost])</f>
        <v>0</v>
      </c>
      <c r="K30" s="6">
        <f>SUBTOTAL(109,Table831677931115139[Actual Cost])</f>
        <v>0</v>
      </c>
      <c r="L30" s="8">
        <f>SUBTOTAL(109,Table831677931115139[Difference])</f>
        <v>0</v>
      </c>
    </row>
    <row r="31" spans="1:14" ht="15.75" customHeight="1" x14ac:dyDescent="0.2">
      <c r="A31" s="1"/>
      <c r="B31" s="16"/>
      <c r="C31" s="17">
        <v>0</v>
      </c>
      <c r="D31" s="17">
        <v>0</v>
      </c>
      <c r="E31" s="18">
        <f>Table330667830114138[Projected Cost]-Table330667830114138[Actual Cost]</f>
        <v>0</v>
      </c>
      <c r="F31" s="24"/>
      <c r="G31" s="24"/>
      <c r="H31" s="42"/>
      <c r="I31" s="51"/>
      <c r="J31" s="51"/>
      <c r="K31" s="51"/>
      <c r="L31" s="51"/>
    </row>
    <row r="32" spans="1:14" ht="15.75" customHeight="1" x14ac:dyDescent="0.2">
      <c r="A32" s="1"/>
      <c r="B32" s="3" t="s">
        <v>38</v>
      </c>
      <c r="C32" s="6">
        <f>SUBTOTAL(109,Table330667830114138[Projected Cost])</f>
        <v>0</v>
      </c>
      <c r="D32" s="6">
        <f>SUBTOTAL(109,Table330667830114138[Actual Cost])</f>
        <v>0</v>
      </c>
      <c r="E32" s="8">
        <f>SUBTOTAL(109,Table330667830114138[Difference])</f>
        <v>0</v>
      </c>
      <c r="F32" s="26"/>
      <c r="G32" s="26"/>
      <c r="H32" s="42"/>
      <c r="I32" s="33" t="s">
        <v>25</v>
      </c>
      <c r="J32" s="34" t="s">
        <v>0</v>
      </c>
      <c r="K32" s="34" t="s">
        <v>1</v>
      </c>
      <c r="L32" s="35" t="s">
        <v>2</v>
      </c>
      <c r="M32" s="36"/>
    </row>
    <row r="33" spans="1:13" ht="15.75" customHeight="1" x14ac:dyDescent="0.2">
      <c r="A33" s="1"/>
      <c r="B33" s="51"/>
      <c r="C33" s="51"/>
      <c r="D33" s="51"/>
      <c r="E33" s="51"/>
      <c r="F33" s="42"/>
      <c r="G33" s="42"/>
      <c r="H33" s="42"/>
      <c r="I33" s="30"/>
      <c r="J33" s="31"/>
      <c r="K33" s="31"/>
      <c r="L33" s="32">
        <f>Table936728436120144[Projected Cost]-Table936728436120144[Actual Cost]</f>
        <v>0</v>
      </c>
      <c r="M33" s="36"/>
    </row>
    <row r="34" spans="1:13" ht="15.75" customHeight="1" x14ac:dyDescent="0.2">
      <c r="A34" s="1"/>
      <c r="B34" s="3" t="s">
        <v>26</v>
      </c>
      <c r="C34" s="4" t="s">
        <v>0</v>
      </c>
      <c r="D34" s="4" t="s">
        <v>1</v>
      </c>
      <c r="E34" s="5" t="s">
        <v>2</v>
      </c>
      <c r="F34" s="27" t="s">
        <v>45</v>
      </c>
      <c r="G34" s="27" t="s">
        <v>46</v>
      </c>
      <c r="H34" s="42"/>
      <c r="I34" s="30"/>
      <c r="J34" s="31"/>
      <c r="K34" s="31"/>
      <c r="L34" s="32">
        <f>Table936728436120144[Projected Cost]-Table936728436120144[Actual Cost]</f>
        <v>0</v>
      </c>
      <c r="M34" s="36"/>
    </row>
    <row r="35" spans="1:13" ht="15.75" customHeight="1" x14ac:dyDescent="0.2">
      <c r="A35" s="1"/>
      <c r="B35" s="16" t="s">
        <v>9</v>
      </c>
      <c r="C35" s="17">
        <v>0</v>
      </c>
      <c r="D35" s="17">
        <v>0</v>
      </c>
      <c r="E35" s="18">
        <f>Table427637527111135[Projected Cost]-Table427637527111135[Actual Cost]</f>
        <v>0</v>
      </c>
      <c r="F35" s="23"/>
      <c r="G35" s="23"/>
      <c r="H35" s="42"/>
      <c r="I35" s="30"/>
      <c r="J35" s="31"/>
      <c r="K35" s="31"/>
      <c r="L35" s="32">
        <f>Table936728436120144[Projected Cost]-Table936728436120144[Actual Cost]</f>
        <v>0</v>
      </c>
      <c r="M35" s="36"/>
    </row>
    <row r="36" spans="1:13" ht="15.75" customHeight="1" x14ac:dyDescent="0.2">
      <c r="A36" s="1"/>
      <c r="B36" s="16" t="s">
        <v>10</v>
      </c>
      <c r="C36" s="17">
        <v>0</v>
      </c>
      <c r="D36" s="17">
        <v>0</v>
      </c>
      <c r="E36" s="18">
        <f>Table427637527111135[Projected Cost]-Table427637527111135[Actual Cost]</f>
        <v>0</v>
      </c>
      <c r="F36" s="23"/>
      <c r="G36" s="23"/>
      <c r="H36" s="42"/>
      <c r="I36" s="30"/>
      <c r="J36" s="31"/>
      <c r="K36" s="31"/>
      <c r="L36" s="32">
        <f>Table936728436120144[Projected Cost]-Table936728436120144[Actual Cost]</f>
        <v>0</v>
      </c>
      <c r="M36" s="36"/>
    </row>
    <row r="37" spans="1:13" ht="15.75" customHeight="1" x14ac:dyDescent="0.2">
      <c r="A37" s="1"/>
      <c r="B37" s="16" t="s">
        <v>47</v>
      </c>
      <c r="C37" s="17">
        <v>0</v>
      </c>
      <c r="D37" s="17">
        <v>0</v>
      </c>
      <c r="E37" s="18">
        <f>Table427637527111135[Projected Cost]-Table427637527111135[Actual Cost]</f>
        <v>0</v>
      </c>
      <c r="F37" s="23"/>
      <c r="G37" s="23"/>
      <c r="H37" s="42"/>
      <c r="I37" s="33" t="s">
        <v>38</v>
      </c>
      <c r="J37" s="31">
        <f>SUBTOTAL(109,Table936728436120144[Projected Cost])</f>
        <v>0</v>
      </c>
      <c r="K37" s="31">
        <f>SUBTOTAL(109,Table936728436120144[Actual Cost])</f>
        <v>0</v>
      </c>
      <c r="L37" s="37">
        <f>SUBTOTAL(109,Table936728436120144[Difference])</f>
        <v>0</v>
      </c>
      <c r="M37" s="36"/>
    </row>
    <row r="38" spans="1:13" ht="15.75" customHeight="1" x14ac:dyDescent="0.2">
      <c r="A38" s="1"/>
      <c r="B38" s="16" t="s">
        <v>66</v>
      </c>
      <c r="C38" s="40">
        <v>0</v>
      </c>
      <c r="D38" s="40">
        <v>0</v>
      </c>
      <c r="E38" s="41">
        <f>Table427637527111135[Projected Cost]-Table427637527111135[Actual Cost]</f>
        <v>0</v>
      </c>
      <c r="F38" s="23"/>
      <c r="G38" s="23"/>
      <c r="H38" s="42"/>
      <c r="I38" s="45"/>
      <c r="J38" s="46"/>
      <c r="K38" s="46"/>
      <c r="L38" s="46"/>
      <c r="M38" s="36"/>
    </row>
    <row r="39" spans="1:13" ht="15.75" customHeight="1" x14ac:dyDescent="0.2">
      <c r="A39" s="1"/>
      <c r="B39" s="16" t="s">
        <v>48</v>
      </c>
      <c r="C39" s="17">
        <v>0</v>
      </c>
      <c r="D39" s="17">
        <v>0</v>
      </c>
      <c r="E39" s="18">
        <f>Table427637527111135[Projected Cost]-Table427637527111135[Actual Cost]</f>
        <v>0</v>
      </c>
      <c r="F39" s="23"/>
      <c r="G39" s="23"/>
      <c r="H39" s="42"/>
      <c r="I39" s="50"/>
      <c r="J39" s="50"/>
      <c r="K39" s="50"/>
      <c r="L39" s="50"/>
      <c r="M39" s="36"/>
    </row>
    <row r="40" spans="1:13" ht="15.75" customHeight="1" x14ac:dyDescent="0.2">
      <c r="A40" s="1"/>
      <c r="B40" s="3" t="s">
        <v>38</v>
      </c>
      <c r="C40" s="6">
        <f>SUBTOTAL(109,Table427637527111135[Projected Cost])</f>
        <v>0</v>
      </c>
      <c r="D40" s="6">
        <f>SUBTOTAL(109,Table427637527111135[Actual Cost])</f>
        <v>0</v>
      </c>
      <c r="E40" s="8">
        <f>SUBTOTAL(109,Table427637527111135[Difference])</f>
        <v>0</v>
      </c>
      <c r="H40" s="42"/>
      <c r="I40" s="33" t="s">
        <v>28</v>
      </c>
      <c r="J40" s="34" t="s">
        <v>0</v>
      </c>
      <c r="K40" s="34" t="s">
        <v>1</v>
      </c>
      <c r="L40" s="35" t="s">
        <v>2</v>
      </c>
      <c r="M40" s="36"/>
    </row>
    <row r="41" spans="1:13" ht="15.75" customHeight="1" x14ac:dyDescent="0.2">
      <c r="A41" s="1"/>
      <c r="B41" s="51"/>
      <c r="C41" s="51"/>
      <c r="D41" s="51"/>
      <c r="E41" s="51"/>
      <c r="F41" s="42"/>
      <c r="G41" s="42"/>
      <c r="H41" s="42"/>
      <c r="I41" s="30"/>
      <c r="J41" s="31"/>
      <c r="K41" s="31"/>
      <c r="L41" s="32">
        <f>Table1037738537121145[Projected Cost]-Table1037738537121145[Actual Cost]</f>
        <v>0</v>
      </c>
      <c r="M41" s="36"/>
    </row>
    <row r="42" spans="1:13" ht="15.75" customHeight="1" x14ac:dyDescent="0.2">
      <c r="A42" s="1"/>
      <c r="B42" s="3" t="s">
        <v>27</v>
      </c>
      <c r="C42" s="4" t="s">
        <v>0</v>
      </c>
      <c r="D42" s="4" t="s">
        <v>1</v>
      </c>
      <c r="E42" s="5" t="s">
        <v>2</v>
      </c>
      <c r="F42" s="27" t="s">
        <v>45</v>
      </c>
      <c r="G42" s="27" t="s">
        <v>46</v>
      </c>
      <c r="H42" s="42"/>
      <c r="I42" s="30"/>
      <c r="J42" s="31"/>
      <c r="K42" s="31"/>
      <c r="L42" s="32">
        <f>Table1037738537121145[Projected Cost]-Table1037738537121145[Actual Cost]</f>
        <v>0</v>
      </c>
      <c r="M42" s="36"/>
    </row>
    <row r="43" spans="1:13" ht="15.75" customHeight="1" x14ac:dyDescent="0.2">
      <c r="A43" s="1"/>
      <c r="B43" s="16" t="s">
        <v>11</v>
      </c>
      <c r="C43" s="17">
        <v>0</v>
      </c>
      <c r="D43" s="17">
        <v>0</v>
      </c>
      <c r="E43" s="18">
        <f>Table529657729113137[Projected Cost]-Table529657729113137[Actual Cost]</f>
        <v>0</v>
      </c>
      <c r="F43" s="23"/>
      <c r="G43" s="23"/>
      <c r="H43" s="42"/>
      <c r="I43" s="30"/>
      <c r="J43" s="31"/>
      <c r="K43" s="31"/>
      <c r="L43" s="32">
        <f>Table1037738537121145[Projected Cost]-Table1037738537121145[Actual Cost]</f>
        <v>0</v>
      </c>
      <c r="M43" s="36"/>
    </row>
    <row r="44" spans="1:13" ht="15.75" customHeight="1" x14ac:dyDescent="0.2">
      <c r="A44" s="1"/>
      <c r="B44" s="16" t="s">
        <v>68</v>
      </c>
      <c r="C44" s="17">
        <v>0</v>
      </c>
      <c r="D44" s="17">
        <v>0</v>
      </c>
      <c r="E44" s="18">
        <f>Table529657729113137[Projected Cost]-Table529657729113137[Actual Cost]</f>
        <v>0</v>
      </c>
      <c r="F44" s="23"/>
      <c r="G44" s="23"/>
      <c r="H44" s="42"/>
      <c r="I44" s="33" t="s">
        <v>38</v>
      </c>
      <c r="J44" s="31">
        <f>SUBTOTAL(109,Table1037738537121145[Projected Cost])</f>
        <v>0</v>
      </c>
      <c r="K44" s="31">
        <f>SUBTOTAL(109,Table1037738537121145[Actual Cost])</f>
        <v>0</v>
      </c>
      <c r="L44" s="37">
        <f>SUBTOTAL(109,Table1037738537121145[Difference])</f>
        <v>0</v>
      </c>
      <c r="M44" s="36"/>
    </row>
    <row r="45" spans="1:13" ht="15.75" hidden="1" customHeight="1" x14ac:dyDescent="0.2">
      <c r="A45" s="1"/>
      <c r="B45" s="16" t="s">
        <v>7</v>
      </c>
      <c r="C45" s="17"/>
      <c r="D45" s="17"/>
      <c r="E45" s="18">
        <f>Table529657729113137[Projected Cost]-Table529657729113137[Actual Cost]</f>
        <v>0</v>
      </c>
      <c r="F45" s="24"/>
      <c r="G45" s="24"/>
      <c r="H45" s="42"/>
      <c r="I45" s="50"/>
      <c r="J45" s="50"/>
      <c r="K45" s="50"/>
      <c r="L45" s="50"/>
      <c r="M45" s="36"/>
    </row>
    <row r="46" spans="1:13" ht="15.75" customHeight="1" x14ac:dyDescent="0.2">
      <c r="A46" s="1"/>
      <c r="B46" s="3" t="s">
        <v>38</v>
      </c>
      <c r="C46" s="6">
        <f>SUBTOTAL(109,Table529657729113137[Projected Cost])</f>
        <v>0</v>
      </c>
      <c r="D46" s="6">
        <f>SUBTOTAL(109,Table529657729113137[Actual Cost])</f>
        <v>0</v>
      </c>
      <c r="E46" s="8">
        <f>SUBTOTAL(109,Table529657729113137[Difference])</f>
        <v>0</v>
      </c>
      <c r="F46" s="26"/>
      <c r="G46" s="26"/>
      <c r="H46" s="42"/>
      <c r="I46" s="33" t="s">
        <v>29</v>
      </c>
      <c r="J46" s="34" t="s">
        <v>0</v>
      </c>
      <c r="K46" s="34" t="s">
        <v>1</v>
      </c>
      <c r="L46" s="35" t="s">
        <v>2</v>
      </c>
      <c r="M46" s="36"/>
    </row>
    <row r="47" spans="1:13" ht="15.75" customHeight="1" x14ac:dyDescent="0.2">
      <c r="A47" s="1"/>
      <c r="B47" s="51"/>
      <c r="C47" s="51"/>
      <c r="D47" s="51"/>
      <c r="E47" s="51"/>
      <c r="F47" s="42"/>
      <c r="G47" s="42"/>
      <c r="H47" s="42"/>
      <c r="I47" s="30"/>
      <c r="J47" s="31"/>
      <c r="K47" s="31"/>
      <c r="L47" s="32">
        <f>Table1135718335119143[Projected Cost]-Table1135718335119143[Actual Cost]</f>
        <v>0</v>
      </c>
      <c r="M47" s="36"/>
    </row>
    <row r="48" spans="1:13" ht="15.75" customHeight="1" x14ac:dyDescent="0.2">
      <c r="A48" s="1"/>
      <c r="B48" s="3" t="s">
        <v>30</v>
      </c>
      <c r="C48" s="4" t="s">
        <v>0</v>
      </c>
      <c r="D48" s="4" t="s">
        <v>1</v>
      </c>
      <c r="E48" s="5" t="s">
        <v>2</v>
      </c>
      <c r="F48" s="27" t="s">
        <v>45</v>
      </c>
      <c r="G48" s="27" t="s">
        <v>46</v>
      </c>
      <c r="H48" s="42"/>
      <c r="I48" s="30"/>
      <c r="J48" s="31"/>
      <c r="K48" s="31"/>
      <c r="L48" s="32">
        <f>Table1135718335119143[Projected Cost]-Table1135718335119143[Actual Cost]</f>
        <v>0</v>
      </c>
      <c r="M48" s="36"/>
    </row>
    <row r="49" spans="1:13" ht="15.75" customHeight="1" x14ac:dyDescent="0.2">
      <c r="A49" s="1"/>
      <c r="B49" s="16" t="s">
        <v>12</v>
      </c>
      <c r="C49" s="17">
        <v>0</v>
      </c>
      <c r="D49" s="17">
        <v>0</v>
      </c>
      <c r="E49" s="18">
        <f>Table628647628112136[Projected Cost]-Table628647628112136[Actual Cost]</f>
        <v>0</v>
      </c>
      <c r="F49" s="23"/>
      <c r="G49" s="23"/>
      <c r="H49" s="42"/>
      <c r="I49" s="30"/>
      <c r="J49" s="31"/>
      <c r="K49" s="31"/>
      <c r="L49" s="32">
        <f>Table1135718335119143[Projected Cost]-Table1135718335119143[Actual Cost]</f>
        <v>0</v>
      </c>
      <c r="M49" s="36"/>
    </row>
    <row r="50" spans="1:13" ht="15.75" customHeight="1" x14ac:dyDescent="0.2">
      <c r="A50" s="1"/>
      <c r="B50" s="16" t="s">
        <v>58</v>
      </c>
      <c r="C50" s="17">
        <v>0</v>
      </c>
      <c r="D50" s="17">
        <v>0</v>
      </c>
      <c r="E50" s="18">
        <f>Table628647628112136[Projected Cost]-Table628647628112136[Actual Cost]</f>
        <v>0</v>
      </c>
      <c r="F50" s="23"/>
      <c r="G50" s="23"/>
      <c r="H50" s="42"/>
      <c r="I50" s="33" t="s">
        <v>38</v>
      </c>
      <c r="J50" s="31">
        <f>SUBTOTAL(109,Table1135718335119143[Projected Cost])</f>
        <v>0</v>
      </c>
      <c r="K50" s="31">
        <f>SUBTOTAL(109,Table1135718335119143[Actual Cost])</f>
        <v>0</v>
      </c>
      <c r="L50" s="37">
        <f>SUBTOTAL(109,Table1135718335119143[Difference])</f>
        <v>0</v>
      </c>
      <c r="M50" s="36"/>
    </row>
    <row r="51" spans="1:13" ht="15.75" hidden="1" customHeight="1" x14ac:dyDescent="0.2">
      <c r="A51" s="1"/>
      <c r="B51" s="16" t="s">
        <v>15</v>
      </c>
      <c r="C51" s="17"/>
      <c r="D51" s="17"/>
      <c r="E51" s="18">
        <f>Table628647628112136[Projected Cost]-Table628647628112136[Actual Cost]</f>
        <v>0</v>
      </c>
      <c r="F51" s="24"/>
      <c r="G51" s="24"/>
      <c r="H51" s="42"/>
      <c r="I51" s="50"/>
      <c r="J51" s="50"/>
      <c r="K51" s="50"/>
      <c r="L51" s="50"/>
      <c r="M51" s="36"/>
    </row>
    <row r="52" spans="1:13" ht="15.75" hidden="1" customHeight="1" x14ac:dyDescent="0.2">
      <c r="A52" s="1"/>
      <c r="B52" s="16" t="s">
        <v>13</v>
      </c>
      <c r="C52" s="17"/>
      <c r="D52" s="17"/>
      <c r="E52" s="18">
        <f>Table628647628112136[Projected Cost]-Table628647628112136[Actual Cost]</f>
        <v>0</v>
      </c>
      <c r="F52" s="24"/>
      <c r="G52" s="24"/>
      <c r="H52" s="42"/>
      <c r="I52" s="33" t="s">
        <v>31</v>
      </c>
      <c r="J52" s="34" t="s">
        <v>0</v>
      </c>
      <c r="K52" s="34" t="s">
        <v>1</v>
      </c>
      <c r="L52" s="35" t="s">
        <v>2</v>
      </c>
      <c r="M52" s="36"/>
    </row>
    <row r="53" spans="1:13" ht="15.75" hidden="1" customHeight="1" x14ac:dyDescent="0.2">
      <c r="A53" s="1"/>
      <c r="B53" s="16" t="s">
        <v>7</v>
      </c>
      <c r="C53" s="17"/>
      <c r="D53" s="17"/>
      <c r="E53" s="18">
        <f>Table628647628112136[Projected Cost]-Table628647628112136[Actual Cost]</f>
        <v>0</v>
      </c>
      <c r="F53" s="24"/>
      <c r="G53" s="24"/>
      <c r="H53" s="42"/>
      <c r="I53" s="30"/>
      <c r="J53" s="31"/>
      <c r="K53" s="31"/>
      <c r="L53" s="32">
        <f>Table1234708234118142[Projected Cost]-Table1234708234118142[Actual Cost]</f>
        <v>0</v>
      </c>
      <c r="M53" s="36"/>
    </row>
    <row r="54" spans="1:13" ht="15.75" customHeight="1" x14ac:dyDescent="0.2">
      <c r="A54" s="1"/>
      <c r="B54" s="3" t="s">
        <v>38</v>
      </c>
      <c r="C54" s="6">
        <f>SUBTOTAL(109,Table628647628112136[Projected Cost])</f>
        <v>0</v>
      </c>
      <c r="D54" s="6">
        <f>SUBTOTAL(109,Table628647628112136[Actual Cost])</f>
        <v>0</v>
      </c>
      <c r="E54" s="8">
        <f>SUBTOTAL(109,Table628647628112136[Difference])</f>
        <v>0</v>
      </c>
      <c r="F54" s="26"/>
      <c r="G54" s="26"/>
      <c r="H54" s="42"/>
      <c r="I54" s="30"/>
      <c r="J54" s="31"/>
      <c r="K54" s="31"/>
      <c r="L54" s="32">
        <f>Table1234708234118142[Projected Cost]-Table1234708234118142[Actual Cost]</f>
        <v>0</v>
      </c>
      <c r="M54" s="36"/>
    </row>
    <row r="55" spans="1:13" ht="15.75" customHeight="1" x14ac:dyDescent="0.2">
      <c r="A55" s="1"/>
      <c r="B55" s="51"/>
      <c r="C55" s="51"/>
      <c r="D55" s="51"/>
      <c r="E55" s="51"/>
      <c r="F55" s="42"/>
      <c r="G55" s="42"/>
      <c r="H55" s="42"/>
      <c r="I55" s="30"/>
      <c r="J55" s="31"/>
      <c r="K55" s="31"/>
      <c r="L55" s="32">
        <f>Table1234708234118142[Projected Cost]-Table1234708234118142[Actual Cost]</f>
        <v>0</v>
      </c>
      <c r="M55" s="36"/>
    </row>
    <row r="56" spans="1:13" ht="15.75" customHeight="1" x14ac:dyDescent="0.2">
      <c r="A56" s="1"/>
      <c r="B56" s="3" t="s">
        <v>32</v>
      </c>
      <c r="C56" s="4" t="s">
        <v>0</v>
      </c>
      <c r="D56" s="4" t="s">
        <v>1</v>
      </c>
      <c r="E56" s="5" t="s">
        <v>2</v>
      </c>
      <c r="F56" s="27" t="s">
        <v>45</v>
      </c>
      <c r="G56" s="27" t="s">
        <v>46</v>
      </c>
      <c r="H56" s="42"/>
      <c r="I56" s="30"/>
      <c r="J56" s="31"/>
      <c r="K56" s="31"/>
      <c r="L56" s="32">
        <f>Table1234708234118142[Projected Cost]-Table1234708234118142[Actual Cost]</f>
        <v>0</v>
      </c>
      <c r="M56" s="36"/>
    </row>
    <row r="57" spans="1:13" ht="15.75" customHeight="1" x14ac:dyDescent="0.2">
      <c r="A57" s="1"/>
      <c r="B57" s="16" t="s">
        <v>14</v>
      </c>
      <c r="C57" s="17">
        <v>0</v>
      </c>
      <c r="D57" s="17">
        <v>0</v>
      </c>
      <c r="E57" s="18">
        <f>Table732688032116140[Projected Cost]-Table732688032116140[Actual Cost]</f>
        <v>0</v>
      </c>
      <c r="F57" s="24"/>
      <c r="G57" s="24"/>
      <c r="H57" s="42"/>
      <c r="I57" s="33" t="s">
        <v>38</v>
      </c>
      <c r="J57" s="31">
        <f>SUBTOTAL(109,Table1234708234118142[Projected Cost])</f>
        <v>0</v>
      </c>
      <c r="K57" s="31">
        <f>SUBTOTAL(109,Table1234708234118142[Actual Cost])</f>
        <v>0</v>
      </c>
      <c r="L57" s="37">
        <f>SUBTOTAL(109,Table1234708234118142[Difference])</f>
        <v>0</v>
      </c>
      <c r="M57" s="36"/>
    </row>
    <row r="58" spans="1:13" ht="15.75" customHeight="1" x14ac:dyDescent="0.2">
      <c r="A58" s="1"/>
      <c r="B58" s="16" t="s">
        <v>16</v>
      </c>
      <c r="C58" s="17">
        <v>0</v>
      </c>
      <c r="D58" s="17">
        <v>0</v>
      </c>
      <c r="E58" s="18">
        <f>Table732688032116140[Projected Cost]-Table732688032116140[Actual Cost]</f>
        <v>0</v>
      </c>
      <c r="F58" s="23"/>
      <c r="G58" s="23"/>
      <c r="H58" s="1"/>
      <c r="I58" s="52"/>
      <c r="J58" s="52"/>
      <c r="K58" s="52"/>
      <c r="L58" s="52"/>
    </row>
    <row r="59" spans="1:13" ht="15.75" customHeight="1" x14ac:dyDescent="0.2">
      <c r="A59" s="1"/>
      <c r="B59" s="16" t="s">
        <v>62</v>
      </c>
      <c r="C59" s="17">
        <v>0</v>
      </c>
      <c r="D59" s="17">
        <v>0</v>
      </c>
      <c r="E59" s="18">
        <f>Table732688032116140[Projected Cost]-Table732688032116140[Actual Cost]</f>
        <v>0</v>
      </c>
      <c r="F59" s="23"/>
      <c r="G59" s="24"/>
      <c r="H59" s="1"/>
      <c r="I59" s="48" t="s">
        <v>35</v>
      </c>
      <c r="J59" s="48"/>
      <c r="K59" s="48"/>
      <c r="L59" s="49">
        <f>SUM(C22,C32,C40,C46,C54,C64,J21,J30,J37,J44,J50,J57)</f>
        <v>0</v>
      </c>
    </row>
    <row r="60" spans="1:13" ht="15.75" customHeight="1" x14ac:dyDescent="0.2">
      <c r="A60" s="1"/>
      <c r="B60" s="16" t="s">
        <v>63</v>
      </c>
      <c r="C60" s="17">
        <v>0</v>
      </c>
      <c r="D60" s="17">
        <v>0</v>
      </c>
      <c r="E60" s="18">
        <f>Table732688032116140[Projected Cost]-Table732688032116140[Actual Cost]</f>
        <v>0</v>
      </c>
      <c r="F60" s="24"/>
      <c r="G60" s="24"/>
      <c r="H60" s="1"/>
      <c r="I60" s="48"/>
      <c r="J60" s="48"/>
      <c r="K60" s="48"/>
      <c r="L60" s="49"/>
    </row>
    <row r="61" spans="1:13" ht="15.75" customHeight="1" x14ac:dyDescent="0.2">
      <c r="A61" s="1"/>
      <c r="B61" s="16" t="s">
        <v>59</v>
      </c>
      <c r="C61" s="17">
        <v>0</v>
      </c>
      <c r="D61" s="17">
        <v>0</v>
      </c>
      <c r="E61" s="18">
        <f>Table732688032116140[Projected Cost]-Table732688032116140[Actual Cost]</f>
        <v>0</v>
      </c>
      <c r="F61" s="24"/>
      <c r="G61" s="24"/>
      <c r="H61" s="1"/>
      <c r="I61" s="48" t="s">
        <v>36</v>
      </c>
      <c r="J61" s="48"/>
      <c r="K61" s="48"/>
      <c r="L61" s="49">
        <f>SUM(D22,D32,D40,D46,D54,D64,K21,K30,K37,K44,K50,K57)</f>
        <v>0</v>
      </c>
    </row>
    <row r="62" spans="1:13" ht="15.75" customHeight="1" x14ac:dyDescent="0.2">
      <c r="A62" s="1"/>
      <c r="B62" s="16" t="s">
        <v>64</v>
      </c>
      <c r="C62" s="17">
        <v>0</v>
      </c>
      <c r="D62" s="17">
        <v>0</v>
      </c>
      <c r="E62" s="18">
        <f>Table732688032116140[Projected Cost]-Table732688032116140[Actual Cost]</f>
        <v>0</v>
      </c>
      <c r="F62" s="24"/>
      <c r="G62" s="24"/>
      <c r="H62" s="1"/>
      <c r="I62" s="48"/>
      <c r="J62" s="48"/>
      <c r="K62" s="48"/>
      <c r="L62" s="49"/>
    </row>
    <row r="63" spans="1:13" ht="15.75" customHeight="1" x14ac:dyDescent="0.2">
      <c r="A63" s="1"/>
      <c r="B63" s="16" t="s">
        <v>7</v>
      </c>
      <c r="C63" s="17">
        <v>0</v>
      </c>
      <c r="D63" s="17">
        <v>0</v>
      </c>
      <c r="E63" s="18">
        <f>Table732688032116140[Projected Cost]-Table732688032116140[Actual Cost]</f>
        <v>0</v>
      </c>
      <c r="F63" s="24"/>
      <c r="G63" s="24"/>
      <c r="H63" s="1"/>
      <c r="I63" s="48" t="s">
        <v>37</v>
      </c>
      <c r="J63" s="48"/>
      <c r="K63" s="48"/>
      <c r="L63" s="49">
        <f>SUM(E22,E32,E40,E46,E54,E64,L21,L30,L37,L44,L50,L57)</f>
        <v>0</v>
      </c>
    </row>
    <row r="64" spans="1:13" ht="15.75" customHeight="1" x14ac:dyDescent="0.2">
      <c r="A64" s="1"/>
      <c r="B64" s="3" t="s">
        <v>38</v>
      </c>
      <c r="C64" s="6">
        <f>SUBTOTAL(109,Table732688032116140[Projected Cost])</f>
        <v>0</v>
      </c>
      <c r="D64" s="6">
        <f>SUBTOTAL(109,Table732688032116140[Actual Cost])</f>
        <v>0</v>
      </c>
      <c r="E64" s="8">
        <f>SUBTOTAL(109,Table732688032116140[Difference])</f>
        <v>0</v>
      </c>
      <c r="F64" s="26"/>
      <c r="G64" s="26"/>
      <c r="H64" s="1"/>
      <c r="I64" s="48"/>
      <c r="J64" s="48"/>
      <c r="K64" s="48"/>
      <c r="L64" s="49"/>
    </row>
    <row r="65" spans="9:12" ht="15.75" customHeight="1" x14ac:dyDescent="0.2"/>
    <row r="66" spans="9:12" x14ac:dyDescent="0.2">
      <c r="I66" s="38" t="s">
        <v>51</v>
      </c>
      <c r="J66" s="38"/>
      <c r="K66" s="38"/>
      <c r="L66" s="39">
        <f>SUM(C12,C35,C37,J24,J25)</f>
        <v>0</v>
      </c>
    </row>
    <row r="67" spans="9:12" x14ac:dyDescent="0.2">
      <c r="I67" s="38" t="s">
        <v>54</v>
      </c>
      <c r="J67" s="38"/>
      <c r="K67" s="38"/>
      <c r="L67" s="39">
        <f>SUM(C13,C16,C17,C21,C25,C36,C50,J12,J13,C38,J14,J15)</f>
        <v>0</v>
      </c>
    </row>
    <row r="68" spans="9:12" x14ac:dyDescent="0.2">
      <c r="I68" s="38" t="s">
        <v>11</v>
      </c>
      <c r="J68" s="38"/>
      <c r="K68" s="38"/>
      <c r="L68" s="39">
        <f>SUM(C43,C44,C49,C58,C28)</f>
        <v>0</v>
      </c>
    </row>
    <row r="69" spans="9:12" x14ac:dyDescent="0.2">
      <c r="I69" s="38" t="s">
        <v>53</v>
      </c>
      <c r="J69" s="38"/>
      <c r="K69" s="38"/>
      <c r="L69" s="39">
        <f>SUM(C14,C15,C39)</f>
        <v>0</v>
      </c>
    </row>
    <row r="70" spans="9:12" x14ac:dyDescent="0.2">
      <c r="I70" s="38" t="s">
        <v>56</v>
      </c>
      <c r="J70" s="38"/>
      <c r="K70" s="38"/>
      <c r="L70" s="39">
        <f>SUM(C18)</f>
        <v>0</v>
      </c>
    </row>
  </sheetData>
  <mergeCells count="33">
    <mergeCell ref="B2:L2"/>
    <mergeCell ref="B3:D3"/>
    <mergeCell ref="B4:B6"/>
    <mergeCell ref="C4:D4"/>
    <mergeCell ref="I4:K5"/>
    <mergeCell ref="L4:L5"/>
    <mergeCell ref="C5:D5"/>
    <mergeCell ref="C6:D6"/>
    <mergeCell ref="I6:K7"/>
    <mergeCell ref="L6:L7"/>
    <mergeCell ref="B41:E41"/>
    <mergeCell ref="B7:B9"/>
    <mergeCell ref="C7:D7"/>
    <mergeCell ref="C8:D8"/>
    <mergeCell ref="I8:K9"/>
    <mergeCell ref="I22:L22"/>
    <mergeCell ref="B23:E23"/>
    <mergeCell ref="I31:L31"/>
    <mergeCell ref="B33:E33"/>
    <mergeCell ref="I39:L39"/>
    <mergeCell ref="L8:L9"/>
    <mergeCell ref="C9:D9"/>
    <mergeCell ref="B47:E47"/>
    <mergeCell ref="I51:L51"/>
    <mergeCell ref="B55:E55"/>
    <mergeCell ref="I58:L58"/>
    <mergeCell ref="I59:K60"/>
    <mergeCell ref="L59:L60"/>
    <mergeCell ref="I61:K62"/>
    <mergeCell ref="L61:L62"/>
    <mergeCell ref="I63:K64"/>
    <mergeCell ref="L63:L64"/>
    <mergeCell ref="I45:L45"/>
  </mergeCells>
  <conditionalFormatting sqref="E25:G32 E43:G46 E49:G54 E57:G64 L12:L21 L24:L30 L33:L38 L41:L44 L47:L50 L53:L57 E35:G40 E12:G22">
    <cfRule type="iconSet" priority="1">
      <iconSet iconSet="3Signs">
        <cfvo type="percent" val="0"/>
        <cfvo type="num" val="-20"/>
        <cfvo type="num" val="0"/>
      </iconSet>
    </cfRule>
  </conditionalFormatting>
  <pageMargins left="0.5" right="0.5" top="0.5" bottom="0.5" header="0.5" footer="0.5"/>
  <pageSetup scale="65" orientation="portrait" horizontalDpi="4294967292" r:id="rId1"/>
  <headerFooter alignWithMargins="0"/>
  <tableParts count="12">
    <tablePart r:id="rId2"/>
    <tablePart r:id="rId3"/>
    <tablePart r:id="rId4"/>
    <tablePart r:id="rId5"/>
    <tablePart r:id="rId6"/>
    <tablePart r:id="rId7"/>
    <tablePart r:id="rId8"/>
    <tablePart r:id="rId9"/>
    <tablePart r:id="rId10"/>
    <tablePart r:id="rId11"/>
    <tablePart r:id="rId12"/>
    <tablePart r:id="rId13"/>
  </tablePart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?mso-contentType ?>
<FormTemplates xmlns="http://schemas.microsoft.com/sharepoint/v3/contenttype/forms">
  <Display>DocumentLibraryForm</Display>
  <Edit>AssetEditForm</Edit>
  <New>DocumentLibraryForm</New>
</FormTemplates>
</file>

<file path=customXml/itemProps1.xml><?xml version="1.0" encoding="utf-8"?>
<ds:datastoreItem xmlns:ds="http://schemas.openxmlformats.org/officeDocument/2006/customXml" ds:itemID="{590CA435-8500-4CBF-BE32-E39AD4439594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MASTER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Personal Monthly Budget Spreadsheet</dc:title>
  <dc:creator>DocTemplates.Net</dc:creator>
  <cp:lastModifiedBy>Krystal Irving</cp:lastModifiedBy>
  <dcterms:created xsi:type="dcterms:W3CDTF">2015-05-12T11:49:58Z</dcterms:created>
  <dcterms:modified xsi:type="dcterms:W3CDTF">2020-12-31T01:32:20Z</dcterms:modified>
  <cp:version/>
</cp:coreProperties>
</file>